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eMarkt\Desktop\Business Investors\Gratis Downloads\"/>
    </mc:Choice>
  </mc:AlternateContent>
  <xr:revisionPtr revIDLastSave="0" documentId="13_ncr:1_{C739B7C4-859D-44AE-9084-1FA89A406CFF}" xr6:coauthVersionLast="47" xr6:coauthVersionMax="47" xr10:uidLastSave="{00000000-0000-0000-0000-000000000000}"/>
  <bookViews>
    <workbookView xWindow="-108" yWindow="-108" windowWidth="30936" windowHeight="12576" activeTab="2" xr2:uid="{8F83682B-6F35-4322-987A-1D820B55A5D3}"/>
  </bookViews>
  <sheets>
    <sheet name="DCF" sheetId="1" r:id="rId1"/>
    <sheet name="Scenario analyse" sheetId="2" r:id="rId2"/>
    <sheet name="DCF Dividen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I10" i="1"/>
  <c r="H9" i="1"/>
  <c r="G9" i="1"/>
  <c r="F9" i="1"/>
  <c r="E8" i="3"/>
  <c r="D10" i="3" s="1"/>
  <c r="D18" i="3" s="1"/>
  <c r="J8" i="1"/>
  <c r="K8" i="1" s="1"/>
  <c r="G13" i="1" l="1"/>
  <c r="I14" i="1"/>
  <c r="E5" i="2"/>
  <c r="E6" i="2" s="1"/>
  <c r="E7" i="2" s="1"/>
  <c r="E8" i="2" s="1"/>
  <c r="E9" i="2" s="1"/>
  <c r="E10" i="2" s="1"/>
  <c r="E11" i="2" s="1"/>
  <c r="E12" i="2" s="1"/>
  <c r="E13" i="2" s="1"/>
  <c r="E14" i="2" s="1"/>
  <c r="I13" i="1"/>
  <c r="F14" i="1"/>
  <c r="E14" i="1"/>
  <c r="H14" i="1"/>
  <c r="E9" i="1"/>
  <c r="F8" i="3"/>
  <c r="G8" i="3" s="1"/>
  <c r="H8" i="3" s="1"/>
  <c r="G10" i="1"/>
  <c r="E10" i="1"/>
  <c r="F10" i="1"/>
  <c r="E13" i="1"/>
  <c r="I9" i="1"/>
  <c r="H10" i="1"/>
  <c r="D10" i="1"/>
  <c r="D13" i="1"/>
  <c r="H13" i="1"/>
  <c r="F13" i="1"/>
  <c r="M10" i="1" l="1"/>
  <c r="J10" i="1"/>
  <c r="L10" i="1"/>
  <c r="K10" i="1"/>
  <c r="J13" i="1"/>
  <c r="K13" i="1"/>
  <c r="L13" i="1"/>
  <c r="M13" i="1"/>
  <c r="G22" i="2"/>
  <c r="D11" i="3"/>
  <c r="D19" i="3" s="1"/>
  <c r="L8" i="1"/>
  <c r="M8" i="1" s="1"/>
  <c r="D13" i="3" l="1"/>
  <c r="D21" i="3" s="1"/>
  <c r="D22" i="3" s="1"/>
  <c r="D12" i="3"/>
  <c r="D20" i="3" s="1"/>
  <c r="D23" i="3" l="1"/>
  <c r="D27" i="3" s="1"/>
  <c r="L11" i="1"/>
  <c r="L12" i="1" s="1"/>
  <c r="M11" i="1"/>
  <c r="M12" i="1" s="1"/>
  <c r="G14" i="2"/>
  <c r="G24" i="2" s="1"/>
  <c r="G28" i="2" s="1"/>
  <c r="K11" i="1"/>
  <c r="K12" i="1" s="1"/>
  <c r="J11" i="1"/>
  <c r="J12" i="1" s="1"/>
  <c r="J14" i="1" s="1"/>
  <c r="L14" i="1" l="1"/>
  <c r="K14" i="1"/>
  <c r="D17" i="1"/>
  <c r="D25" i="1" s="1"/>
  <c r="D19" i="1"/>
  <c r="D27" i="1" s="1"/>
  <c r="M14" i="1"/>
  <c r="G23" i="2"/>
  <c r="D18" i="1"/>
  <c r="D26" i="1" s="1"/>
  <c r="D16" i="1"/>
  <c r="D24" i="1" s="1"/>
  <c r="D28" i="1" l="1"/>
  <c r="D29" i="1" s="1"/>
  <c r="D37" i="1" l="1"/>
  <c r="D33" i="1"/>
</calcChain>
</file>

<file path=xl/sharedStrings.xml><?xml version="1.0" encoding="utf-8"?>
<sst xmlns="http://schemas.openxmlformats.org/spreadsheetml/2006/main" count="177" uniqueCount="128">
  <si>
    <t>Jaar</t>
  </si>
  <si>
    <t>FCF = Free cash flow</t>
  </si>
  <si>
    <t>Free cashflow</t>
  </si>
  <si>
    <t>FCF1 =</t>
  </si>
  <si>
    <t xml:space="preserve">FCF2 = </t>
  </si>
  <si>
    <t>FCF3=</t>
  </si>
  <si>
    <t>FCF4=</t>
  </si>
  <si>
    <t>r=</t>
  </si>
  <si>
    <t>g=</t>
  </si>
  <si>
    <t>FCF1</t>
  </si>
  <si>
    <t>FCF2</t>
  </si>
  <si>
    <t>FCF3</t>
  </si>
  <si>
    <t>FCF4</t>
  </si>
  <si>
    <t>Terminal Value</t>
  </si>
  <si>
    <t>D1 =</t>
  </si>
  <si>
    <t xml:space="preserve">D2 = </t>
  </si>
  <si>
    <t>D3=</t>
  </si>
  <si>
    <t>D4=</t>
  </si>
  <si>
    <t>Intrinsic Valuation</t>
  </si>
  <si>
    <t>Revenu</t>
  </si>
  <si>
    <t>Revenu Growth</t>
  </si>
  <si>
    <t>Net profit margin</t>
  </si>
  <si>
    <t>Net income</t>
  </si>
  <si>
    <t>FCF / net income</t>
  </si>
  <si>
    <t>Free cashflow growth %</t>
  </si>
  <si>
    <t>Historic Result</t>
  </si>
  <si>
    <t>Forecast</t>
  </si>
  <si>
    <t>Current Valuation</t>
  </si>
  <si>
    <t>Difference</t>
  </si>
  <si>
    <t>Amount of stocks</t>
  </si>
  <si>
    <t>Value per stock</t>
  </si>
  <si>
    <t xml:space="preserve">Forecast analysis 10 jaar </t>
  </si>
  <si>
    <t>Year</t>
  </si>
  <si>
    <t>Year 1</t>
  </si>
  <si>
    <t>Year 2</t>
  </si>
  <si>
    <t>Year 3</t>
  </si>
  <si>
    <t>Year 4</t>
  </si>
  <si>
    <t>Year 5</t>
  </si>
  <si>
    <t>Year 6</t>
  </si>
  <si>
    <t>Year 7</t>
  </si>
  <si>
    <t>Year 8</t>
  </si>
  <si>
    <t>Year 9</t>
  </si>
  <si>
    <t>Year 10</t>
  </si>
  <si>
    <t>Growth</t>
  </si>
  <si>
    <t>Profit margin</t>
  </si>
  <si>
    <t>Profit in year 10</t>
  </si>
  <si>
    <t>Exit multiple</t>
  </si>
  <si>
    <t>Current market cap</t>
  </si>
  <si>
    <t>Yearly expected rate of return (CAGR)</t>
  </si>
  <si>
    <t>Calculations</t>
  </si>
  <si>
    <t>Revenu current situation</t>
  </si>
  <si>
    <t>Revenu in 10 years</t>
  </si>
  <si>
    <t>Profit in 10 years</t>
  </si>
  <si>
    <t>Market cap in in 10 years</t>
  </si>
  <si>
    <t>g = long-term FCF growth</t>
  </si>
  <si>
    <r>
      <t>Condition:</t>
    </r>
    <r>
      <rPr>
        <sz val="11"/>
        <color theme="1"/>
        <rFont val="Calibri"/>
        <family val="2"/>
        <scheme val="minor"/>
      </rPr>
      <t xml:space="preserve"> invest in unique companies of the highest quality with a sustainable competitive advantage (Moat), whose future growth you can calculate with some degree of certainty</t>
    </r>
  </si>
  <si>
    <t>Step 1</t>
  </si>
  <si>
    <t>Step 2</t>
  </si>
  <si>
    <t>Step 3</t>
  </si>
  <si>
    <t>Step 4</t>
  </si>
  <si>
    <t>Intrinsic Valuation on Dividends</t>
  </si>
  <si>
    <r>
      <t>Condition:</t>
    </r>
    <r>
      <rPr>
        <sz val="11"/>
        <color theme="1"/>
        <rFont val="Calibri"/>
        <family val="2"/>
        <scheme val="minor"/>
      </rPr>
      <t xml:space="preserve"> invest in unique companies of the highest quality with a sustainable competitive advantage (Moat), whose dividends and future growth you can calculate with some degree of certainty</t>
    </r>
  </si>
  <si>
    <t>= fill in data</t>
  </si>
  <si>
    <t>= will be calculated for you</t>
  </si>
  <si>
    <t>Clean up the calculation for odd percentages (such as one-time outliers)</t>
  </si>
  <si>
    <t>First enter the realized sales of the past years</t>
  </si>
  <si>
    <t>Look at analysts' revenue growth forecasts for the first 2, and fill in at J7 and K7</t>
  </si>
  <si>
    <t>Calculate sales growth for the remaining years based on the average</t>
  </si>
  <si>
    <t>Enter the net income for each year</t>
  </si>
  <si>
    <t>The profit margin is automatically calculated for you</t>
  </si>
  <si>
    <t>Check if the average profit margin for the future is realistic</t>
  </si>
  <si>
    <t>If you expect e.g. more competition, lower the profit margin</t>
  </si>
  <si>
    <t>Step 3. Calculate the Free Cash Flow</t>
  </si>
  <si>
    <t>Fill in the historical free cash flow for each year</t>
  </si>
  <si>
    <t>The free cash flow can be found at Yahoo Finance &gt; Financials &gt; Cash flow</t>
  </si>
  <si>
    <t>The future free cash flow / net income ratio is automatically calculated in cells J13 to M13</t>
  </si>
  <si>
    <t>Rather be conservative here: if the ratio is too high, adjust it downward</t>
  </si>
  <si>
    <t>This is the last line in the table: the free cash flow growth in %.</t>
  </si>
  <si>
    <t>This is also expressed as the 'g' value</t>
  </si>
  <si>
    <t>the 'g' value is automatically calculated for you based on the entered figures</t>
  </si>
  <si>
    <t>if g = 4%, adjust it manually to 3%</t>
  </si>
  <si>
    <t>For high-growth companies with g = 4 - 10%, adjust g to 3%</t>
  </si>
  <si>
    <t>If a company has more than 10% free cash flow growth, adjust g to 4%</t>
  </si>
  <si>
    <t>Prefer to be conservative: that is, adjust g manually for more conservative estimation</t>
  </si>
  <si>
    <t>When adjusting the data, you will delete some formulas</t>
  </si>
  <si>
    <t>Be sure to save the file under a different name</t>
  </si>
  <si>
    <t>That way you can preserve the original version with formulas</t>
  </si>
  <si>
    <r>
      <rPr>
        <b/>
        <sz val="11"/>
        <color theme="1"/>
        <rFont val="Calibri"/>
        <family val="2"/>
        <scheme val="minor"/>
      </rPr>
      <t>Note</t>
    </r>
    <r>
      <rPr>
        <sz val="11"/>
        <color theme="1"/>
        <rFont val="Calibri"/>
        <family val="2"/>
        <scheme val="minor"/>
      </rPr>
      <t>: remove outliers / outliers from the calculation to make the estimate more realistic</t>
    </r>
  </si>
  <si>
    <r>
      <rPr>
        <b/>
        <sz val="11"/>
        <color theme="1"/>
        <rFont val="Calibri"/>
        <family val="2"/>
        <scheme val="minor"/>
      </rPr>
      <t>Step 1</t>
    </r>
    <r>
      <rPr>
        <sz val="11"/>
        <color theme="1"/>
        <rFont val="Calibri"/>
        <family val="2"/>
        <scheme val="minor"/>
      </rPr>
      <t>. Calculate future sales and sales growth</t>
    </r>
  </si>
  <si>
    <r>
      <rPr>
        <b/>
        <sz val="11"/>
        <color theme="1"/>
        <rFont val="Calibri"/>
        <family val="2"/>
        <scheme val="minor"/>
      </rPr>
      <t>Step 2</t>
    </r>
    <r>
      <rPr>
        <sz val="11"/>
        <color theme="1"/>
        <rFont val="Calibri"/>
        <family val="2"/>
        <scheme val="minor"/>
      </rPr>
      <t>. Calculate future net income and net profit margin</t>
    </r>
  </si>
  <si>
    <r>
      <rPr>
        <b/>
        <sz val="11"/>
        <color theme="1"/>
        <rFont val="Calibri"/>
        <family val="2"/>
        <scheme val="minor"/>
      </rPr>
      <t>Step 4</t>
    </r>
    <r>
      <rPr>
        <sz val="11"/>
        <color theme="1"/>
        <rFont val="Calibri"/>
        <family val="2"/>
        <scheme val="minor"/>
      </rPr>
      <t>. Calculate the company's long-term growth rate</t>
    </r>
  </si>
  <si>
    <r>
      <rPr>
        <b/>
        <sz val="11"/>
        <color theme="1"/>
        <rFont val="Calibri"/>
        <family val="2"/>
        <scheme val="minor"/>
      </rPr>
      <t>Step 3</t>
    </r>
    <r>
      <rPr>
        <sz val="11"/>
        <color theme="1"/>
        <rFont val="Calibri"/>
        <family val="2"/>
        <scheme val="minor"/>
      </rPr>
      <t>. Calculate the Free Cash Flow</t>
    </r>
  </si>
  <si>
    <r>
      <rPr>
        <b/>
        <sz val="11"/>
        <color theme="1"/>
        <rFont val="Calibri"/>
        <family val="2"/>
        <scheme val="minor"/>
      </rPr>
      <t>Step 5</t>
    </r>
    <r>
      <rPr>
        <sz val="11"/>
        <color theme="1"/>
        <rFont val="Calibri"/>
        <family val="2"/>
        <scheme val="minor"/>
      </rPr>
      <t>. preserve the formulas</t>
    </r>
  </si>
  <si>
    <t xml:space="preserve">Business Investors has more than 10 years of stock investing experience. </t>
  </si>
  <si>
    <r>
      <rPr>
        <b/>
        <sz val="12"/>
        <rFont val="Calibri"/>
        <family val="2"/>
        <scheme val="minor"/>
      </rPr>
      <t xml:space="preserve">These are our recommendations </t>
    </r>
    <r>
      <rPr>
        <sz val="12"/>
        <rFont val="Calibri"/>
        <family val="2"/>
        <scheme val="minor"/>
      </rPr>
      <t>(click on the link for more information):</t>
    </r>
  </si>
  <si>
    <t>√ Business Investors Stock Analyses for the Best Stock Picks to outperform the S&amp;P 500</t>
  </si>
  <si>
    <t>√ Business Investors Trading Signals with Buy and Sell Signals for Stocks and ETFs</t>
  </si>
  <si>
    <t xml:space="preserve">√ Business Investors Trading Software with Buy and Sell Signals Algorithm for Stocks, ETFs, and Crypto </t>
  </si>
  <si>
    <t>√ Business Investors All-in One Package deal</t>
  </si>
  <si>
    <r>
      <t>Our recommendations for other resources</t>
    </r>
    <r>
      <rPr>
        <sz val="12"/>
        <rFont val="Calibri"/>
        <family val="2"/>
        <scheme val="minor"/>
      </rPr>
      <t xml:space="preserve"> (including discount / promos)</t>
    </r>
    <r>
      <rPr>
        <b/>
        <sz val="12"/>
        <rFont val="Calibri"/>
        <family val="2"/>
        <scheme val="minor"/>
      </rPr>
      <t>:</t>
    </r>
  </si>
  <si>
    <t>√ Weekly Value Stock Ideas and Global Macro Analysis</t>
  </si>
  <si>
    <r>
      <t xml:space="preserve">√ Full Investing Service with Asymmetric Gains and High Dividend Portfolios - </t>
    </r>
    <r>
      <rPr>
        <b/>
        <u/>
        <sz val="12"/>
        <color theme="10"/>
        <rFont val="Calibri"/>
        <family val="2"/>
        <scheme val="minor"/>
      </rPr>
      <t>$1000 Discount Code</t>
    </r>
  </si>
  <si>
    <t>√ Best Stock Screener with Factor Analysis</t>
  </si>
  <si>
    <t>√ Best Stock Picking Service for High Stock Returns</t>
  </si>
  <si>
    <t>√ Stock Valuation Graphs with Buy or Sell Indicators</t>
  </si>
  <si>
    <t>√ Trading Software with Trading Indicators and Charts</t>
  </si>
  <si>
    <t>Our preferred stock brokers:</t>
  </si>
  <si>
    <t>√ Interactive Brokers</t>
  </si>
  <si>
    <t>√ Freedom24 (due to high savings rate)</t>
  </si>
  <si>
    <t>√ Mintos (for passive P2P investing)</t>
  </si>
  <si>
    <t>The average investor is unable to realize higher than average returns</t>
  </si>
  <si>
    <t>Do you also want to consistently beat the S&amp;P 500?</t>
  </si>
  <si>
    <t>We have a proven track record of higher returns than the S&amp;P 500</t>
  </si>
  <si>
    <t>Do you also want to achieve higher returns with stocks?</t>
  </si>
  <si>
    <t>&gt;&gt;</t>
  </si>
  <si>
    <t>Yearly dividend</t>
  </si>
  <si>
    <t>Dividend Growth 5-Years</t>
  </si>
  <si>
    <t>r = desired rate of return (&gt;10%)</t>
  </si>
  <si>
    <r>
      <rPr>
        <b/>
        <sz val="11"/>
        <color theme="1"/>
        <rFont val="Calibri"/>
        <family val="2"/>
        <scheme val="minor"/>
      </rPr>
      <t>Step 1.</t>
    </r>
    <r>
      <rPr>
        <sz val="11"/>
        <color theme="1"/>
        <rFont val="Calibri"/>
        <family val="2"/>
        <scheme val="minor"/>
      </rPr>
      <t xml:space="preserve"> Look up current dividend and historical dividend growth (or over the past 5 years)</t>
    </r>
  </si>
  <si>
    <t xml:space="preserve">The intrinsic value is expressed in the share price. </t>
  </si>
  <si>
    <t>If the current share price is below this intrinsic value, then you can buy the stock at a "discount." The greater the difference, the greater the Margin of Safety.</t>
  </si>
  <si>
    <t xml:space="preserve">If the current share price is below this intrinsic value, then you can buy the stock at a "discount." </t>
  </si>
  <si>
    <t>The greater the difference, the bigger the Margin of Safety.</t>
  </si>
  <si>
    <t>Copyright © Happy Management BV</t>
  </si>
  <si>
    <t>Auteur: Happy Management BV</t>
  </si>
  <si>
    <t>No part of this publication may be reproduced, by printing, photocopying, computerized databases or any other means without prior written permission from the publisher. Also, posting direct links to the file location of this document on websites, in e-mail newsletters or other forms of digital media is not permitted.</t>
  </si>
  <si>
    <t xml:space="preserve">√ Business Investors Trading Algorithm with Buy and Sell Signals for Stocks, ETFs, and Crypto </t>
  </si>
  <si>
    <t>√ Business Investors All-in One Solution (Investing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</si>
</sst>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font>
    <font>
      <sz val="10"/>
      <color theme="0"/>
      <name val="Arial"/>
      <family val="2"/>
    </font>
    <font>
      <b/>
      <u/>
      <sz val="11"/>
      <color theme="1"/>
      <name val="Calibri"/>
      <family val="2"/>
    </font>
    <font>
      <sz val="10"/>
      <color theme="1"/>
      <name val="Arial"/>
      <family val="2"/>
    </font>
    <font>
      <b/>
      <sz val="11"/>
      <color theme="1"/>
      <name val="Calibri"/>
      <family val="2"/>
    </font>
    <font>
      <b/>
      <sz val="11"/>
      <color theme="0"/>
      <name val="Calibri"/>
      <family val="2"/>
    </font>
    <font>
      <b/>
      <sz val="10"/>
      <color theme="0"/>
      <name val="Arial"/>
      <family val="2"/>
    </font>
    <font>
      <b/>
      <sz val="10"/>
      <color theme="1"/>
      <name val="Arial"/>
      <family val="2"/>
    </font>
    <font>
      <sz val="11"/>
      <color theme="1"/>
      <name val="Calibri"/>
      <family val="2"/>
    </font>
    <font>
      <b/>
      <sz val="14"/>
      <name val="Arial"/>
      <family val="2"/>
    </font>
    <font>
      <sz val="11"/>
      <name val="Calibri"/>
      <family val="2"/>
      <scheme val="minor"/>
    </font>
    <font>
      <b/>
      <u/>
      <sz val="11"/>
      <name val="Calibri"/>
      <family val="2"/>
    </font>
    <font>
      <b/>
      <u/>
      <sz val="10"/>
      <name val="Arial"/>
      <family val="2"/>
    </font>
    <font>
      <sz val="10"/>
      <name val="Arial"/>
      <family val="2"/>
    </font>
    <font>
      <b/>
      <sz val="11"/>
      <name val="Calibri"/>
      <family val="2"/>
    </font>
    <font>
      <b/>
      <sz val="10"/>
      <name val="Arial"/>
      <family val="2"/>
    </font>
    <font>
      <u/>
      <sz val="10"/>
      <name val="Arial"/>
      <family val="2"/>
    </font>
    <font>
      <sz val="8"/>
      <name val="Calibri"/>
      <family val="2"/>
      <scheme val="minor"/>
    </font>
    <font>
      <b/>
      <sz val="16"/>
      <color theme="1"/>
      <name val="Calibri"/>
      <family val="2"/>
      <scheme val="minor"/>
    </font>
    <font>
      <sz val="8"/>
      <color theme="1"/>
      <name val="Calibri"/>
      <family val="2"/>
      <scheme val="minor"/>
    </font>
    <font>
      <u/>
      <sz val="11"/>
      <color theme="10"/>
      <name val="Calibri"/>
      <family val="2"/>
      <scheme val="minor"/>
    </font>
    <font>
      <b/>
      <u/>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u/>
      <sz val="12"/>
      <color theme="10"/>
      <name val="Calibri"/>
      <family val="2"/>
      <scheme val="minor"/>
    </font>
    <font>
      <b/>
      <u/>
      <sz val="12"/>
      <color theme="10"/>
      <name val="Calibri"/>
      <family val="2"/>
      <scheme val="minor"/>
    </font>
  </fonts>
  <fills count="13">
    <fill>
      <patternFill patternType="none"/>
    </fill>
    <fill>
      <patternFill patternType="gray125"/>
    </fill>
    <fill>
      <patternFill patternType="solid">
        <fgColor rgb="FFA8D08D"/>
        <bgColor rgb="FFA8D08D"/>
      </patternFill>
    </fill>
    <fill>
      <patternFill patternType="solid">
        <fgColor theme="0"/>
        <bgColor indexed="64"/>
      </patternFill>
    </fill>
    <fill>
      <patternFill patternType="solid">
        <fgColor theme="0"/>
        <bgColor rgb="FF434343"/>
      </patternFill>
    </fill>
    <fill>
      <patternFill patternType="solid">
        <fgColor theme="0"/>
        <bgColor rgb="FF19456B"/>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bgColor rgb="FF19456B"/>
      </patternFill>
    </fill>
    <fill>
      <patternFill patternType="solid">
        <fgColor theme="7"/>
        <bgColor rgb="FFFFE598"/>
      </patternFill>
    </fill>
    <fill>
      <patternFill patternType="solid">
        <fgColor theme="8"/>
        <bgColor rgb="FFBDD6EE"/>
      </patternFill>
    </fill>
    <fill>
      <patternFill patternType="solid">
        <fgColor theme="8"/>
        <bgColor rgb="FF19456B"/>
      </patternFill>
    </fill>
    <fill>
      <patternFill patternType="solid">
        <fgColor theme="7"/>
        <bgColor indexed="64"/>
      </patternFill>
    </fill>
  </fills>
  <borders count="15">
    <border>
      <left/>
      <right/>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right style="medium">
        <color rgb="FFFFFFFF"/>
      </right>
      <top/>
      <bottom/>
      <diagonal/>
    </border>
    <border>
      <left style="medium">
        <color rgb="FFFFFFFF"/>
      </left>
      <right style="medium">
        <color rgb="FFFFFFFF"/>
      </right>
      <top style="medium">
        <color rgb="FFFFFFFF"/>
      </top>
      <bottom style="medium">
        <color rgb="FFFFFFFF"/>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4" fillId="0" borderId="0" applyNumberFormat="0" applyFill="0" applyBorder="0" applyAlignment="0" applyProtection="0"/>
  </cellStyleXfs>
  <cellXfs count="92">
    <xf numFmtId="0" fontId="0" fillId="0" borderId="0" xfId="0"/>
    <xf numFmtId="165" fontId="11" fillId="2" borderId="6" xfId="0" applyNumberFormat="1" applyFont="1" applyFill="1" applyBorder="1"/>
    <xf numFmtId="0" fontId="0" fillId="3" borderId="0" xfId="0" applyFill="1"/>
    <xf numFmtId="0" fontId="1" fillId="4" borderId="0" xfId="0" applyFont="1" applyFill="1"/>
    <xf numFmtId="0" fontId="6" fillId="4" borderId="0" xfId="0" applyFont="1" applyFill="1" applyAlignment="1">
      <alignment horizontal="right"/>
    </xf>
    <xf numFmtId="0" fontId="8" fillId="4" borderId="0" xfId="0" applyFont="1" applyFill="1" applyAlignment="1">
      <alignment horizontal="right"/>
    </xf>
    <xf numFmtId="164" fontId="12" fillId="4" borderId="0" xfId="0" applyNumberFormat="1" applyFont="1" applyFill="1"/>
    <xf numFmtId="0" fontId="3" fillId="5" borderId="1" xfId="0" applyFont="1" applyFill="1" applyBorder="1"/>
    <xf numFmtId="0" fontId="3" fillId="5" borderId="4" xfId="0" applyFont="1" applyFill="1" applyBorder="1"/>
    <xf numFmtId="0" fontId="5" fillId="5" borderId="0" xfId="0" applyFont="1" applyFill="1"/>
    <xf numFmtId="0" fontId="15" fillId="5" borderId="4" xfId="0" applyFont="1" applyFill="1" applyBorder="1" applyAlignment="1">
      <alignment horizontal="right"/>
    </xf>
    <xf numFmtId="0" fontId="16" fillId="5" borderId="0" xfId="0" applyFont="1" applyFill="1"/>
    <xf numFmtId="0" fontId="17" fillId="5" borderId="0" xfId="0" applyFont="1" applyFill="1"/>
    <xf numFmtId="0" fontId="18" fillId="5" borderId="4" xfId="0" applyFont="1" applyFill="1" applyBorder="1" applyAlignment="1">
      <alignment horizontal="right"/>
    </xf>
    <xf numFmtId="0" fontId="7" fillId="5" borderId="5" xfId="0" applyFont="1" applyFill="1" applyBorder="1"/>
    <xf numFmtId="0" fontId="9" fillId="5" borderId="4" xfId="0" applyFont="1" applyFill="1" applyBorder="1" applyAlignment="1">
      <alignment horizontal="right"/>
    </xf>
    <xf numFmtId="0" fontId="5" fillId="5" borderId="0" xfId="0" applyFont="1" applyFill="1" applyAlignment="1">
      <alignment horizontal="left"/>
    </xf>
    <xf numFmtId="0" fontId="10" fillId="5" borderId="0" xfId="0" applyFont="1" applyFill="1" applyAlignment="1">
      <alignment horizontal="right"/>
    </xf>
    <xf numFmtId="0" fontId="20" fillId="5" borderId="0" xfId="0" applyFont="1" applyFill="1"/>
    <xf numFmtId="0" fontId="3" fillId="5" borderId="7" xfId="0" applyFont="1" applyFill="1" applyBorder="1"/>
    <xf numFmtId="0" fontId="5" fillId="5" borderId="8" xfId="0" applyFont="1" applyFill="1" applyBorder="1"/>
    <xf numFmtId="0" fontId="17" fillId="5" borderId="0" xfId="0" applyFont="1" applyFill="1" applyAlignment="1">
      <alignment horizontal="left"/>
    </xf>
    <xf numFmtId="0" fontId="5" fillId="5" borderId="5" xfId="0" applyFont="1" applyFill="1" applyBorder="1"/>
    <xf numFmtId="0" fontId="5" fillId="5" borderId="9" xfId="0" applyFont="1" applyFill="1" applyBorder="1"/>
    <xf numFmtId="9" fontId="5" fillId="5" borderId="0" xfId="0" applyNumberFormat="1" applyFont="1" applyFill="1"/>
    <xf numFmtId="164" fontId="5" fillId="5" borderId="0" xfId="0" applyNumberFormat="1" applyFont="1" applyFill="1"/>
    <xf numFmtId="0" fontId="19" fillId="5" borderId="6" xfId="0" applyFont="1" applyFill="1" applyBorder="1"/>
    <xf numFmtId="164" fontId="19" fillId="5" borderId="6" xfId="0" applyNumberFormat="1" applyFont="1" applyFill="1" applyBorder="1"/>
    <xf numFmtId="0" fontId="19" fillId="5" borderId="6" xfId="0" applyFont="1" applyFill="1" applyBorder="1" applyAlignment="1">
      <alignment horizontal="left"/>
    </xf>
    <xf numFmtId="0" fontId="17" fillId="5" borderId="6" xfId="0" applyFont="1" applyFill="1" applyBorder="1" applyAlignment="1">
      <alignment horizontal="left"/>
    </xf>
    <xf numFmtId="2" fontId="5" fillId="5" borderId="0" xfId="0" applyNumberFormat="1" applyFont="1" applyFill="1"/>
    <xf numFmtId="164" fontId="5" fillId="5" borderId="8" xfId="0" applyNumberFormat="1" applyFont="1" applyFill="1" applyBorder="1"/>
    <xf numFmtId="0" fontId="2" fillId="3" borderId="0" xfId="0" applyFont="1" applyFill="1"/>
    <xf numFmtId="0" fontId="0" fillId="3" borderId="10" xfId="0" applyFill="1" applyBorder="1"/>
    <xf numFmtId="0" fontId="0" fillId="3" borderId="12" xfId="0" applyFill="1" applyBorder="1"/>
    <xf numFmtId="0" fontId="0" fillId="3" borderId="11" xfId="0" applyFill="1" applyBorder="1"/>
    <xf numFmtId="0" fontId="0" fillId="3" borderId="13" xfId="0" applyFill="1" applyBorder="1"/>
    <xf numFmtId="9" fontId="0" fillId="3" borderId="0" xfId="0" applyNumberFormat="1" applyFill="1"/>
    <xf numFmtId="10" fontId="0" fillId="3" borderId="13" xfId="1" applyNumberFormat="1" applyFont="1" applyFill="1" applyBorder="1"/>
    <xf numFmtId="0" fontId="0" fillId="3" borderId="12" xfId="0" applyFill="1" applyBorder="1" applyAlignment="1">
      <alignment horizontal="center"/>
    </xf>
    <xf numFmtId="10" fontId="0" fillId="3" borderId="0" xfId="1" applyNumberFormat="1" applyFont="1" applyFill="1"/>
    <xf numFmtId="0" fontId="0" fillId="6" borderId="0" xfId="0" applyFill="1"/>
    <xf numFmtId="0" fontId="2" fillId="3" borderId="13" xfId="0" applyFont="1" applyFill="1" applyBorder="1"/>
    <xf numFmtId="165" fontId="0" fillId="3" borderId="12" xfId="1" applyNumberFormat="1" applyFont="1" applyFill="1" applyBorder="1"/>
    <xf numFmtId="1" fontId="0" fillId="7" borderId="14" xfId="0" applyNumberFormat="1" applyFill="1" applyBorder="1"/>
    <xf numFmtId="3" fontId="0" fillId="3" borderId="0" xfId="0" applyNumberFormat="1" applyFill="1"/>
    <xf numFmtId="0" fontId="22" fillId="3" borderId="0" xfId="0" applyFont="1" applyFill="1"/>
    <xf numFmtId="0" fontId="2" fillId="3" borderId="10" xfId="0" applyFont="1" applyFill="1" applyBorder="1"/>
    <xf numFmtId="2" fontId="0" fillId="3" borderId="0" xfId="0" applyNumberFormat="1" applyFill="1"/>
    <xf numFmtId="10" fontId="0" fillId="0" borderId="13" xfId="1" applyNumberFormat="1" applyFont="1" applyFill="1" applyBorder="1"/>
    <xf numFmtId="10" fontId="0" fillId="3" borderId="0" xfId="0" applyNumberFormat="1" applyFill="1"/>
    <xf numFmtId="0" fontId="23" fillId="3" borderId="0" xfId="0" applyFont="1" applyFill="1"/>
    <xf numFmtId="0" fontId="0" fillId="3" borderId="0" xfId="0" applyFill="1" applyAlignment="1">
      <alignment vertical="top"/>
    </xf>
    <xf numFmtId="0" fontId="1" fillId="4" borderId="4" xfId="0" applyFont="1" applyFill="1" applyBorder="1" applyAlignment="1">
      <alignment vertical="top"/>
    </xf>
    <xf numFmtId="0" fontId="1" fillId="4" borderId="0" xfId="0" applyFont="1" applyFill="1" applyAlignment="1">
      <alignment vertical="top"/>
    </xf>
    <xf numFmtId="0" fontId="5" fillId="8" borderId="5" xfId="0" applyFont="1" applyFill="1" applyBorder="1"/>
    <xf numFmtId="10" fontId="7" fillId="9" borderId="6" xfId="0" applyNumberFormat="1" applyFont="1" applyFill="1" applyBorder="1"/>
    <xf numFmtId="9" fontId="7" fillId="9" borderId="6" xfId="0" applyNumberFormat="1" applyFont="1" applyFill="1" applyBorder="1"/>
    <xf numFmtId="0" fontId="7" fillId="9" borderId="6" xfId="0" applyFont="1" applyFill="1" applyBorder="1"/>
    <xf numFmtId="164" fontId="7" fillId="9" borderId="6" xfId="0" applyNumberFormat="1" applyFont="1" applyFill="1" applyBorder="1"/>
    <xf numFmtId="164" fontId="7" fillId="10" borderId="6" xfId="0" applyNumberFormat="1" applyFont="1" applyFill="1" applyBorder="1"/>
    <xf numFmtId="0" fontId="5" fillId="11" borderId="5" xfId="0" applyFont="1" applyFill="1" applyBorder="1"/>
    <xf numFmtId="0" fontId="1" fillId="4" borderId="0" xfId="0" quotePrefix="1" applyFont="1" applyFill="1"/>
    <xf numFmtId="0" fontId="0" fillId="12" borderId="13" xfId="0" applyFill="1" applyBorder="1" applyAlignment="1">
      <alignment horizontal="center" vertical="center"/>
    </xf>
    <xf numFmtId="0" fontId="0" fillId="12" borderId="13" xfId="0" applyFill="1" applyBorder="1"/>
    <xf numFmtId="165" fontId="0" fillId="12" borderId="13" xfId="1" applyNumberFormat="1" applyFont="1" applyFill="1" applyBorder="1"/>
    <xf numFmtId="2" fontId="0" fillId="12" borderId="13" xfId="0" applyNumberFormat="1" applyFill="1" applyBorder="1"/>
    <xf numFmtId="10" fontId="0" fillId="12" borderId="13" xfId="1" applyNumberFormat="1" applyFont="1" applyFill="1" applyBorder="1"/>
    <xf numFmtId="165" fontId="0" fillId="12" borderId="12" xfId="1" applyNumberFormat="1" applyFont="1" applyFill="1" applyBorder="1"/>
    <xf numFmtId="0" fontId="25" fillId="3" borderId="0" xfId="0" applyFont="1" applyFill="1"/>
    <xf numFmtId="0" fontId="26" fillId="3" borderId="0" xfId="0" applyFont="1" applyFill="1"/>
    <xf numFmtId="0" fontId="27" fillId="3" borderId="0" xfId="0" applyFont="1" applyFill="1"/>
    <xf numFmtId="0" fontId="28" fillId="3" borderId="0" xfId="0" applyFont="1" applyFill="1"/>
    <xf numFmtId="0" fontId="30" fillId="3" borderId="0" xfId="2" applyFont="1" applyFill="1" applyBorder="1" applyAlignment="1">
      <alignment horizontal="left"/>
    </xf>
    <xf numFmtId="0" fontId="26" fillId="3" borderId="0" xfId="0" applyFont="1" applyFill="1" applyAlignment="1">
      <alignment horizontal="left"/>
    </xf>
    <xf numFmtId="0" fontId="28" fillId="3" borderId="0" xfId="0" applyFont="1" applyFill="1" applyAlignment="1">
      <alignment horizontal="left"/>
    </xf>
    <xf numFmtId="0" fontId="29" fillId="3" borderId="0" xfId="0" applyFont="1" applyFill="1" applyAlignment="1">
      <alignment horizontal="left"/>
    </xf>
    <xf numFmtId="0" fontId="30" fillId="3" borderId="0" xfId="2" applyFont="1" applyFill="1" applyAlignment="1">
      <alignment horizontal="left"/>
    </xf>
    <xf numFmtId="0" fontId="29" fillId="3" borderId="0" xfId="0" applyFont="1" applyFill="1"/>
    <xf numFmtId="0" fontId="2" fillId="3" borderId="0" xfId="0" applyFont="1" applyFill="1" applyAlignment="1">
      <alignment horizontal="center"/>
    </xf>
    <xf numFmtId="0" fontId="0" fillId="3" borderId="0" xfId="0" applyFill="1" applyAlignment="1">
      <alignment horizontal="left"/>
    </xf>
    <xf numFmtId="0" fontId="28" fillId="3" borderId="0" xfId="0" applyFont="1" applyFill="1" applyAlignment="1">
      <alignment horizontal="left"/>
    </xf>
    <xf numFmtId="0" fontId="2" fillId="3" borderId="10" xfId="0" applyFont="1" applyFill="1" applyBorder="1" applyAlignment="1">
      <alignment horizontal="center"/>
    </xf>
    <xf numFmtId="0" fontId="30" fillId="3" borderId="0" xfId="2" applyFont="1" applyFill="1" applyBorder="1" applyAlignment="1">
      <alignment horizontal="left"/>
    </xf>
    <xf numFmtId="0" fontId="30" fillId="3" borderId="0" xfId="2" applyFont="1" applyFill="1" applyAlignment="1">
      <alignment horizontal="left"/>
    </xf>
    <xf numFmtId="0" fontId="13" fillId="5" borderId="2" xfId="0" applyFont="1" applyFill="1" applyBorder="1"/>
    <xf numFmtId="0" fontId="4" fillId="3" borderId="2" xfId="0" applyFont="1" applyFill="1" applyBorder="1"/>
    <xf numFmtId="0" fontId="4" fillId="3" borderId="3" xfId="0" applyFont="1" applyFill="1" applyBorder="1"/>
    <xf numFmtId="0" fontId="14" fillId="3" borderId="0" xfId="0" applyFont="1" applyFill="1"/>
    <xf numFmtId="0" fontId="4" fillId="3" borderId="5" xfId="0" applyFont="1" applyFill="1" applyBorder="1"/>
    <xf numFmtId="0" fontId="28" fillId="3" borderId="0" xfId="0" applyFont="1" applyFill="1" applyAlignment="1">
      <alignment horizontal="left" vertical="center" readingOrder="1"/>
    </xf>
    <xf numFmtId="0" fontId="28" fillId="3" borderId="0" xfId="0" applyFont="1" applyFill="1" applyAlignment="1">
      <alignment horizontal="left" vertical="center" wrapText="1" readingOrder="1"/>
    </xf>
  </cellXfs>
  <cellStyles count="3">
    <cellStyle name="Hyperlink" xfId="2" builtinId="8"/>
    <cellStyle name="Procent" xfId="1" builtinId="5"/>
    <cellStyle name="Standaard" xfId="0" builtinId="0"/>
  </cellStyles>
  <dxfs count="8">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CC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68581</xdr:colOff>
      <xdr:row>0</xdr:row>
      <xdr:rowOff>91441</xdr:rowOff>
    </xdr:from>
    <xdr:to>
      <xdr:col>1</xdr:col>
      <xdr:colOff>486583</xdr:colOff>
      <xdr:row>3</xdr:row>
      <xdr:rowOff>30480</xdr:rowOff>
    </xdr:to>
    <xdr:pic>
      <xdr:nvPicPr>
        <xdr:cNvPr id="3" name="Afbeelding 2">
          <a:extLst>
            <a:ext uri="{FF2B5EF4-FFF2-40B4-BE49-F238E27FC236}">
              <a16:creationId xmlns:a16="http://schemas.microsoft.com/office/drawing/2014/main" id="{6CFF3F75-DEEB-E8AF-FFF7-9ED4933A42C0}"/>
            </a:ext>
          </a:extLst>
        </xdr:cNvPr>
        <xdr:cNvPicPr>
          <a:picLocks noChangeAspect="1"/>
        </xdr:cNvPicPr>
      </xdr:nvPicPr>
      <xdr:blipFill>
        <a:blip xmlns:r="http://schemas.openxmlformats.org/officeDocument/2006/relationships" r:embed="rId1"/>
        <a:stretch>
          <a:fillRect/>
        </a:stretch>
      </xdr:blipFill>
      <xdr:spPr>
        <a:xfrm>
          <a:off x="68581" y="91441"/>
          <a:ext cx="509442" cy="57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91440</xdr:rowOff>
    </xdr:from>
    <xdr:to>
      <xdr:col>1</xdr:col>
      <xdr:colOff>318942</xdr:colOff>
      <xdr:row>3</xdr:row>
      <xdr:rowOff>76199</xdr:rowOff>
    </xdr:to>
    <xdr:pic>
      <xdr:nvPicPr>
        <xdr:cNvPr id="4" name="Afbeelding 3">
          <a:extLst>
            <a:ext uri="{FF2B5EF4-FFF2-40B4-BE49-F238E27FC236}">
              <a16:creationId xmlns:a16="http://schemas.microsoft.com/office/drawing/2014/main" id="{F187A4CB-C810-4474-8D88-80BBEA6261B5}"/>
            </a:ext>
          </a:extLst>
        </xdr:cNvPr>
        <xdr:cNvPicPr>
          <a:picLocks noChangeAspect="1"/>
        </xdr:cNvPicPr>
      </xdr:nvPicPr>
      <xdr:blipFill>
        <a:blip xmlns:r="http://schemas.openxmlformats.org/officeDocument/2006/relationships" r:embed="rId1"/>
        <a:stretch>
          <a:fillRect/>
        </a:stretch>
      </xdr:blipFill>
      <xdr:spPr>
        <a:xfrm>
          <a:off x="45720" y="91440"/>
          <a:ext cx="509442" cy="571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0</xdr:row>
      <xdr:rowOff>83820</xdr:rowOff>
    </xdr:from>
    <xdr:to>
      <xdr:col>1</xdr:col>
      <xdr:colOff>471342</xdr:colOff>
      <xdr:row>3</xdr:row>
      <xdr:rowOff>22859</xdr:rowOff>
    </xdr:to>
    <xdr:pic>
      <xdr:nvPicPr>
        <xdr:cNvPr id="3" name="Afbeelding 2">
          <a:extLst>
            <a:ext uri="{FF2B5EF4-FFF2-40B4-BE49-F238E27FC236}">
              <a16:creationId xmlns:a16="http://schemas.microsoft.com/office/drawing/2014/main" id="{4A597639-BED3-4B1D-8269-3B8F9BF6B897}"/>
            </a:ext>
          </a:extLst>
        </xdr:cNvPr>
        <xdr:cNvPicPr>
          <a:picLocks noChangeAspect="1"/>
        </xdr:cNvPicPr>
      </xdr:nvPicPr>
      <xdr:blipFill>
        <a:blip xmlns:r="http://schemas.openxmlformats.org/officeDocument/2006/relationships" r:embed="rId1"/>
        <a:stretch>
          <a:fillRect/>
        </a:stretch>
      </xdr:blipFill>
      <xdr:spPr>
        <a:xfrm>
          <a:off x="53340" y="83820"/>
          <a:ext cx="509442" cy="571499"/>
        </a:xfrm>
        <a:prstGeom prst="rect">
          <a:avLst/>
        </a:prstGeom>
      </xdr:spPr>
    </xdr:pic>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usinessinvestors.info/stock-trading-signals/" TargetMode="External"/><Relationship Id="rId2" Type="http://schemas.openxmlformats.org/officeDocument/2006/relationships/hyperlink" Target="https://www.businessinvestors.info/stock-market-buy-and-sell-signals/" TargetMode="External"/><Relationship Id="rId1" Type="http://schemas.openxmlformats.org/officeDocument/2006/relationships/hyperlink" Target="https://www.businessinvestors.info/stock-market-analysis/" TargetMode="External"/><Relationship Id="rId5" Type="http://schemas.openxmlformats.org/officeDocument/2006/relationships/drawing" Target="../drawings/drawing1.xml"/><Relationship Id="rId4" Type="http://schemas.openxmlformats.org/officeDocument/2006/relationships/hyperlink" Target="https://www.businessinvestors.info/investing-membershi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usinessinvestors.info/go/tradingview/" TargetMode="External"/><Relationship Id="rId13" Type="http://schemas.openxmlformats.org/officeDocument/2006/relationships/drawing" Target="../drawings/drawing2.xml"/><Relationship Id="rId3" Type="http://schemas.openxmlformats.org/officeDocument/2006/relationships/hyperlink" Target="https://www.businessinvestors.info/go/weeklyinsider/" TargetMode="External"/><Relationship Id="rId7" Type="http://schemas.openxmlformats.org/officeDocument/2006/relationships/hyperlink" Target="https://www.businessinvestors.info/go/fastgraphs/" TargetMode="External"/><Relationship Id="rId12" Type="http://schemas.openxmlformats.org/officeDocument/2006/relationships/hyperlink" Target="https://www.businessinvestors.info/go/mintos/" TargetMode="External"/><Relationship Id="rId2" Type="http://schemas.openxmlformats.org/officeDocument/2006/relationships/hyperlink" Target="https://www.businessinvestors.info/stock-market-buy-and-sell-signals/" TargetMode="External"/><Relationship Id="rId1" Type="http://schemas.openxmlformats.org/officeDocument/2006/relationships/hyperlink" Target="https://www.businessinvestors.info/stock-market-analysis/" TargetMode="External"/><Relationship Id="rId6" Type="http://schemas.openxmlformats.org/officeDocument/2006/relationships/hyperlink" Target="https://www.businessinvestors.info/go/alphapicks/" TargetMode="External"/><Relationship Id="rId11" Type="http://schemas.openxmlformats.org/officeDocument/2006/relationships/hyperlink" Target="https://www.businessinvestors.info/go/freedom24/" TargetMode="External"/><Relationship Id="rId5" Type="http://schemas.openxmlformats.org/officeDocument/2006/relationships/hyperlink" Target="https://www.businessinvestors.info/yt/seekingalpha/" TargetMode="External"/><Relationship Id="rId10" Type="http://schemas.openxmlformats.org/officeDocument/2006/relationships/hyperlink" Target="https://www.interactivebrokers.com/referral/jorik317" TargetMode="External"/><Relationship Id="rId4" Type="http://schemas.openxmlformats.org/officeDocument/2006/relationships/hyperlink" Target="https://www.businessinvestors.info/go/insiders/" TargetMode="External"/><Relationship Id="rId9" Type="http://schemas.openxmlformats.org/officeDocument/2006/relationships/hyperlink" Target="https://www.businessinvestors.info/go/seekingalph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usinessinvestors.info/stock-trading-signals/" TargetMode="External"/><Relationship Id="rId2" Type="http://schemas.openxmlformats.org/officeDocument/2006/relationships/hyperlink" Target="https://www.businessinvestors.info/stock-market-buy-and-sell-signals/" TargetMode="External"/><Relationship Id="rId1" Type="http://schemas.openxmlformats.org/officeDocument/2006/relationships/hyperlink" Target="https://www.businessinvestors.info/stock-market-analysis/" TargetMode="External"/><Relationship Id="rId5" Type="http://schemas.openxmlformats.org/officeDocument/2006/relationships/drawing" Target="../drawings/drawing3.xml"/><Relationship Id="rId4" Type="http://schemas.openxmlformats.org/officeDocument/2006/relationships/hyperlink" Target="https://www.businessinvestors.info/investing-member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C51D-712D-418E-8B85-990E13CFC2A7}">
  <dimension ref="A2:BD64"/>
  <sheetViews>
    <sheetView topLeftCell="A23" workbookViewId="0">
      <selection activeCell="C51" sqref="C51:M52"/>
    </sheetView>
  </sheetViews>
  <sheetFormatPr defaultRowHeight="14.4" x14ac:dyDescent="0.3"/>
  <cols>
    <col min="1" max="1" width="1.33203125" style="2" customWidth="1"/>
    <col min="2" max="2" width="8.88671875" style="2"/>
    <col min="3" max="3" width="22.44140625" style="2" customWidth="1"/>
    <col min="4" max="4" width="14.88671875" style="2" customWidth="1"/>
    <col min="5" max="13" width="13.6640625" style="2" customWidth="1"/>
    <col min="14" max="14" width="2.6640625" style="2" customWidth="1"/>
    <col min="15" max="56" width="8.88671875" style="2"/>
  </cols>
  <sheetData>
    <row r="2" spans="2:15" ht="21" x14ac:dyDescent="0.4">
      <c r="C2" s="46" t="s">
        <v>18</v>
      </c>
      <c r="D2" s="32"/>
    </row>
    <row r="3" spans="2:15" ht="14.4" customHeight="1" x14ac:dyDescent="0.4">
      <c r="C3" s="46"/>
      <c r="D3" s="32"/>
      <c r="O3" s="2" t="s">
        <v>87</v>
      </c>
    </row>
    <row r="4" spans="2:15" ht="14.4" customHeight="1" x14ac:dyDescent="0.3">
      <c r="C4" s="32" t="s">
        <v>55</v>
      </c>
      <c r="D4" s="32"/>
      <c r="O4" s="2" t="s">
        <v>64</v>
      </c>
    </row>
    <row r="5" spans="2:15" ht="14.4" customHeight="1" x14ac:dyDescent="0.3"/>
    <row r="6" spans="2:15" x14ac:dyDescent="0.3">
      <c r="C6" s="33"/>
      <c r="D6" s="82" t="s">
        <v>25</v>
      </c>
      <c r="E6" s="82"/>
      <c r="F6" s="82"/>
      <c r="G6" s="82"/>
      <c r="H6" s="82"/>
      <c r="I6" s="82"/>
      <c r="J6" s="82" t="s">
        <v>26</v>
      </c>
      <c r="K6" s="82"/>
      <c r="L6" s="82"/>
      <c r="M6" s="82"/>
      <c r="O6" s="2" t="s">
        <v>88</v>
      </c>
    </row>
    <row r="7" spans="2:15" x14ac:dyDescent="0.3">
      <c r="C7" s="42" t="s">
        <v>0</v>
      </c>
      <c r="D7" s="39">
        <v>2019</v>
      </c>
      <c r="E7" s="39">
        <v>2020</v>
      </c>
      <c r="F7" s="39">
        <v>2021</v>
      </c>
      <c r="G7" s="39">
        <v>2022</v>
      </c>
      <c r="H7" s="39">
        <v>2023</v>
      </c>
      <c r="I7" s="39">
        <v>2024</v>
      </c>
      <c r="J7" s="63">
        <v>2025</v>
      </c>
      <c r="K7" s="63">
        <v>2026</v>
      </c>
      <c r="L7" s="63">
        <v>2027</v>
      </c>
      <c r="M7" s="63">
        <v>2028</v>
      </c>
      <c r="O7" s="2" t="s">
        <v>65</v>
      </c>
    </row>
    <row r="8" spans="2:15" x14ac:dyDescent="0.3">
      <c r="B8" s="2" t="s">
        <v>56</v>
      </c>
      <c r="C8" s="36" t="s">
        <v>19</v>
      </c>
      <c r="D8" s="34">
        <v>1000000000</v>
      </c>
      <c r="E8" s="34">
        <v>1200000000</v>
      </c>
      <c r="F8" s="34">
        <v>1400000000</v>
      </c>
      <c r="G8" s="34">
        <v>1600000000</v>
      </c>
      <c r="H8" s="34">
        <v>1800000000</v>
      </c>
      <c r="I8" s="34">
        <v>2000000000</v>
      </c>
      <c r="J8" s="64">
        <f t="shared" ref="J8:K8" si="0">I8*(1+J9)</f>
        <v>2200000000</v>
      </c>
      <c r="K8" s="64">
        <f t="shared" si="0"/>
        <v>2420000000</v>
      </c>
      <c r="L8" s="64">
        <f>K8*(1+L9)</f>
        <v>2662000000</v>
      </c>
      <c r="M8" s="64">
        <f>L8*(1+M9)</f>
        <v>2928200000</v>
      </c>
      <c r="O8" s="2" t="s">
        <v>66</v>
      </c>
    </row>
    <row r="9" spans="2:15" x14ac:dyDescent="0.3">
      <c r="B9" s="2" t="s">
        <v>56</v>
      </c>
      <c r="C9" s="36" t="s">
        <v>20</v>
      </c>
      <c r="D9" s="43"/>
      <c r="E9" s="38">
        <f>E8/D8-1</f>
        <v>0.19999999999999996</v>
      </c>
      <c r="F9" s="38">
        <f t="shared" ref="F9:I9" si="1">F8/E8-1</f>
        <v>0.16666666666666674</v>
      </c>
      <c r="G9" s="38">
        <f t="shared" si="1"/>
        <v>0.14285714285714279</v>
      </c>
      <c r="H9" s="38">
        <f t="shared" si="1"/>
        <v>0.125</v>
      </c>
      <c r="I9" s="38">
        <f t="shared" si="1"/>
        <v>0.11111111111111116</v>
      </c>
      <c r="J9" s="49">
        <v>0.1</v>
      </c>
      <c r="K9" s="49">
        <v>0.1</v>
      </c>
      <c r="L9" s="38">
        <v>0.1</v>
      </c>
      <c r="M9" s="38">
        <v>0.1</v>
      </c>
      <c r="O9" s="2" t="s">
        <v>67</v>
      </c>
    </row>
    <row r="10" spans="2:15" x14ac:dyDescent="0.3">
      <c r="B10" s="2" t="s">
        <v>57</v>
      </c>
      <c r="C10" s="36" t="s">
        <v>21</v>
      </c>
      <c r="D10" s="68">
        <f>D11/D8</f>
        <v>0.2</v>
      </c>
      <c r="E10" s="68">
        <f t="shared" ref="E10:H10" si="2">E11/E8</f>
        <v>0.18333333333333332</v>
      </c>
      <c r="F10" s="68">
        <f t="shared" si="2"/>
        <v>0.17142857142857143</v>
      </c>
      <c r="G10" s="68">
        <f t="shared" si="2"/>
        <v>0.16250000000000001</v>
      </c>
      <c r="H10" s="68">
        <f t="shared" si="2"/>
        <v>0.15555555555555556</v>
      </c>
      <c r="I10" s="68">
        <f>I11/I8</f>
        <v>0.15</v>
      </c>
      <c r="J10" s="65">
        <f>AVERAGE(D10:I10)</f>
        <v>0.17046957671957672</v>
      </c>
      <c r="K10" s="65">
        <f>AVERAGE(D10:I10)</f>
        <v>0.17046957671957672</v>
      </c>
      <c r="L10" s="65">
        <f>AVERAGE(D10:I10)</f>
        <v>0.17046957671957672</v>
      </c>
      <c r="M10" s="65">
        <f>AVERAGE(D10:I10)</f>
        <v>0.17046957671957672</v>
      </c>
    </row>
    <row r="11" spans="2:15" x14ac:dyDescent="0.3">
      <c r="B11" s="2" t="s">
        <v>57</v>
      </c>
      <c r="C11" s="36" t="s">
        <v>22</v>
      </c>
      <c r="D11" s="34">
        <v>200000000</v>
      </c>
      <c r="E11" s="34">
        <v>220000000</v>
      </c>
      <c r="F11" s="34">
        <v>240000000</v>
      </c>
      <c r="G11" s="34">
        <v>260000000</v>
      </c>
      <c r="H11" s="34">
        <v>280000000</v>
      </c>
      <c r="I11" s="34">
        <v>300000000</v>
      </c>
      <c r="J11" s="64">
        <f>J8*J10</f>
        <v>375033068.78306878</v>
      </c>
      <c r="K11" s="64">
        <f t="shared" ref="K11:M11" si="3">K8*K10</f>
        <v>412536375.66137564</v>
      </c>
      <c r="L11" s="64">
        <f t="shared" si="3"/>
        <v>453790013.22751319</v>
      </c>
      <c r="M11" s="64">
        <f t="shared" si="3"/>
        <v>499169014.55026454</v>
      </c>
      <c r="O11" s="2" t="s">
        <v>89</v>
      </c>
    </row>
    <row r="12" spans="2:15" x14ac:dyDescent="0.3">
      <c r="B12" s="2" t="s">
        <v>58</v>
      </c>
      <c r="C12" s="36" t="s">
        <v>2</v>
      </c>
      <c r="D12" s="34">
        <v>150000000</v>
      </c>
      <c r="E12" s="34">
        <v>170000000</v>
      </c>
      <c r="F12" s="34">
        <v>190000000</v>
      </c>
      <c r="G12" s="34">
        <v>210000000</v>
      </c>
      <c r="H12" s="34">
        <v>230000000</v>
      </c>
      <c r="I12" s="34">
        <v>250000000</v>
      </c>
      <c r="J12" s="64">
        <f>J11*J13</f>
        <v>298579336.91639042</v>
      </c>
      <c r="K12" s="64">
        <f t="shared" ref="K12:M12" si="4">K11*K13</f>
        <v>328437270.60802948</v>
      </c>
      <c r="L12" s="64">
        <f t="shared" si="4"/>
        <v>361280997.66883242</v>
      </c>
      <c r="M12" s="64">
        <f t="shared" si="4"/>
        <v>397409097.43571568</v>
      </c>
    </row>
    <row r="13" spans="2:15" x14ac:dyDescent="0.3">
      <c r="B13" s="2" t="s">
        <v>58</v>
      </c>
      <c r="C13" s="36" t="s">
        <v>23</v>
      </c>
      <c r="D13" s="66">
        <f>D12/D11</f>
        <v>0.75</v>
      </c>
      <c r="E13" s="66">
        <f>E12/E11</f>
        <v>0.77272727272727271</v>
      </c>
      <c r="F13" s="66">
        <f t="shared" ref="F13:I13" si="5">F12/F11</f>
        <v>0.79166666666666663</v>
      </c>
      <c r="G13" s="66">
        <f t="shared" si="5"/>
        <v>0.80769230769230771</v>
      </c>
      <c r="H13" s="66">
        <f t="shared" si="5"/>
        <v>0.8214285714285714</v>
      </c>
      <c r="I13" s="66">
        <f t="shared" si="5"/>
        <v>0.83333333333333337</v>
      </c>
      <c r="J13" s="66">
        <f>AVERAGE(D13:I13)</f>
        <v>0.79614135864135849</v>
      </c>
      <c r="K13" s="66">
        <f>AVERAGE(D13:I13)</f>
        <v>0.79614135864135849</v>
      </c>
      <c r="L13" s="66">
        <f>AVERAGE(D13:I13)</f>
        <v>0.79614135864135849</v>
      </c>
      <c r="M13" s="66">
        <f>AVERAGE(D13:I13)</f>
        <v>0.79614135864135849</v>
      </c>
      <c r="O13" s="2" t="s">
        <v>68</v>
      </c>
    </row>
    <row r="14" spans="2:15" x14ac:dyDescent="0.3">
      <c r="B14" s="2" t="s">
        <v>59</v>
      </c>
      <c r="C14" s="36" t="s">
        <v>24</v>
      </c>
      <c r="D14" s="35"/>
      <c r="E14" s="67">
        <f>(E12/D12)-1</f>
        <v>0.1333333333333333</v>
      </c>
      <c r="F14" s="67">
        <f>(F12/E12)-1</f>
        <v>0.11764705882352944</v>
      </c>
      <c r="G14" s="67">
        <f t="shared" ref="G14:L14" si="6">(G12/F12)-1</f>
        <v>0.10526315789473695</v>
      </c>
      <c r="H14" s="67">
        <f>(H12/G12)-1</f>
        <v>9.5238095238095344E-2</v>
      </c>
      <c r="I14" s="67">
        <f t="shared" si="6"/>
        <v>8.6956521739130377E-2</v>
      </c>
      <c r="J14" s="67">
        <f t="shared" si="6"/>
        <v>0.19431734766556175</v>
      </c>
      <c r="K14" s="67">
        <f t="shared" si="6"/>
        <v>0.10000000000000009</v>
      </c>
      <c r="L14" s="67">
        <f t="shared" si="6"/>
        <v>9.9999999999999867E-2</v>
      </c>
      <c r="M14" s="67">
        <f>(M12/L12)-1</f>
        <v>0.10000000000000009</v>
      </c>
      <c r="O14" s="2" t="s">
        <v>69</v>
      </c>
    </row>
    <row r="15" spans="2:15" x14ac:dyDescent="0.3">
      <c r="O15" s="2" t="s">
        <v>70</v>
      </c>
    </row>
    <row r="16" spans="2:15" ht="14.4" hidden="1" customHeight="1" x14ac:dyDescent="0.3">
      <c r="C16" s="41" t="s">
        <v>3</v>
      </c>
      <c r="D16" s="2">
        <f>J12</f>
        <v>298579336.91639042</v>
      </c>
      <c r="F16" s="2" t="s">
        <v>1</v>
      </c>
      <c r="O16" s="2" t="s">
        <v>71</v>
      </c>
    </row>
    <row r="17" spans="3:15" ht="14.4" hidden="1" customHeight="1" x14ac:dyDescent="0.3">
      <c r="C17" s="41" t="s">
        <v>4</v>
      </c>
      <c r="D17" s="2">
        <f>K12</f>
        <v>328437270.60802948</v>
      </c>
    </row>
    <row r="18" spans="3:15" ht="14.4" hidden="1" customHeight="1" x14ac:dyDescent="0.3">
      <c r="C18" s="41" t="s">
        <v>5</v>
      </c>
      <c r="D18" s="2">
        <f>L12</f>
        <v>361280997.66883242</v>
      </c>
    </row>
    <row r="19" spans="3:15" ht="14.4" hidden="1" customHeight="1" x14ac:dyDescent="0.3">
      <c r="C19" s="41" t="s">
        <v>6</v>
      </c>
      <c r="D19" s="2">
        <f>M12</f>
        <v>397409097.43571568</v>
      </c>
    </row>
    <row r="20" spans="3:15" ht="14.4" hidden="1" customHeight="1" x14ac:dyDescent="0.3">
      <c r="O20" s="2" t="s">
        <v>72</v>
      </c>
    </row>
    <row r="21" spans="3:15" x14ac:dyDescent="0.3">
      <c r="C21" s="2" t="s">
        <v>7</v>
      </c>
      <c r="D21" s="37">
        <v>0.1</v>
      </c>
      <c r="F21" s="2" t="s">
        <v>117</v>
      </c>
    </row>
    <row r="22" spans="3:15" x14ac:dyDescent="0.3">
      <c r="C22" s="2" t="s">
        <v>8</v>
      </c>
      <c r="D22" s="40">
        <v>0.04</v>
      </c>
      <c r="F22" s="2" t="s">
        <v>54</v>
      </c>
    </row>
    <row r="23" spans="3:15" ht="15" thickBot="1" x14ac:dyDescent="0.35"/>
    <row r="24" spans="3:15" ht="15" hidden="1" customHeight="1" thickBot="1" x14ac:dyDescent="0.35">
      <c r="C24" s="2" t="s">
        <v>9</v>
      </c>
      <c r="D24" s="2">
        <f>D16/(1+D21)^1</f>
        <v>271435760.8330822</v>
      </c>
      <c r="O24" s="2" t="s">
        <v>73</v>
      </c>
    </row>
    <row r="25" spans="3:15" ht="15" hidden="1" customHeight="1" thickBot="1" x14ac:dyDescent="0.35">
      <c r="C25" s="2" t="s">
        <v>10</v>
      </c>
      <c r="D25" s="2">
        <f>D17/(1+D21)^2</f>
        <v>271435760.8330822</v>
      </c>
      <c r="O25" s="2" t="s">
        <v>74</v>
      </c>
    </row>
    <row r="26" spans="3:15" ht="15" hidden="1" customHeight="1" thickBot="1" x14ac:dyDescent="0.35">
      <c r="C26" s="2" t="s">
        <v>11</v>
      </c>
      <c r="D26" s="2">
        <f>D18/(1+D21)^3</f>
        <v>271435760.83308214</v>
      </c>
      <c r="O26" s="2" t="s">
        <v>75</v>
      </c>
    </row>
    <row r="27" spans="3:15" ht="15" hidden="1" customHeight="1" thickBot="1" x14ac:dyDescent="0.35">
      <c r="C27" s="2" t="s">
        <v>12</v>
      </c>
      <c r="D27" s="2">
        <f>D19/(1+D21)^4</f>
        <v>271435760.83308214</v>
      </c>
      <c r="O27" s="2" t="s">
        <v>76</v>
      </c>
    </row>
    <row r="28" spans="3:15" ht="15" hidden="1" customHeight="1" thickBot="1" x14ac:dyDescent="0.35">
      <c r="C28" s="2" t="s">
        <v>13</v>
      </c>
      <c r="D28" s="2">
        <f>(D27*(1+D22)/(D21-D22))</f>
        <v>4704886521.1067572</v>
      </c>
    </row>
    <row r="29" spans="3:15" ht="15" thickBot="1" x14ac:dyDescent="0.35">
      <c r="C29" s="32" t="s">
        <v>18</v>
      </c>
      <c r="D29" s="44">
        <f>SUM(D24:D28)</f>
        <v>5790629564.439086</v>
      </c>
      <c r="F29" s="2" t="s">
        <v>119</v>
      </c>
      <c r="O29" s="2" t="s">
        <v>91</v>
      </c>
    </row>
    <row r="30" spans="3:15" x14ac:dyDescent="0.3">
      <c r="F30" s="2" t="s">
        <v>121</v>
      </c>
    </row>
    <row r="31" spans="3:15" x14ac:dyDescent="0.3">
      <c r="C31" s="32" t="s">
        <v>27</v>
      </c>
      <c r="D31" s="45">
        <v>5240000000</v>
      </c>
      <c r="O31" s="2" t="s">
        <v>73</v>
      </c>
    </row>
    <row r="32" spans="3:15" x14ac:dyDescent="0.3">
      <c r="I32" s="52"/>
      <c r="J32" s="52"/>
      <c r="K32" s="52"/>
      <c r="L32" s="52"/>
      <c r="M32" s="52"/>
      <c r="N32" s="52"/>
      <c r="O32" s="2" t="s">
        <v>74</v>
      </c>
    </row>
    <row r="33" spans="2:15" x14ac:dyDescent="0.3">
      <c r="C33" s="32" t="s">
        <v>28</v>
      </c>
      <c r="D33" s="48">
        <f>D31/D29</f>
        <v>0.90491024191556568</v>
      </c>
      <c r="F33" s="2" t="s">
        <v>122</v>
      </c>
      <c r="I33" s="52"/>
      <c r="J33" s="52"/>
      <c r="K33" s="52"/>
      <c r="L33" s="52"/>
      <c r="M33" s="52"/>
      <c r="N33" s="52"/>
      <c r="O33" s="2" t="s">
        <v>75</v>
      </c>
    </row>
    <row r="34" spans="2:15" x14ac:dyDescent="0.3">
      <c r="I34" s="52"/>
      <c r="J34" s="52"/>
      <c r="K34" s="52"/>
      <c r="L34" s="52"/>
      <c r="M34" s="52"/>
      <c r="N34" s="52"/>
      <c r="O34" s="2" t="s">
        <v>76</v>
      </c>
    </row>
    <row r="35" spans="2:15" x14ac:dyDescent="0.3">
      <c r="C35" s="32" t="s">
        <v>29</v>
      </c>
      <c r="D35" s="2">
        <v>50000000</v>
      </c>
      <c r="E35" s="51"/>
      <c r="F35" s="51"/>
      <c r="I35" s="52"/>
      <c r="J35" s="52"/>
      <c r="K35" s="52"/>
      <c r="L35" s="52"/>
      <c r="M35" s="52"/>
      <c r="N35" s="52"/>
    </row>
    <row r="36" spans="2:15" x14ac:dyDescent="0.3">
      <c r="O36" s="2" t="s">
        <v>90</v>
      </c>
    </row>
    <row r="37" spans="2:15" x14ac:dyDescent="0.3">
      <c r="C37" s="32" t="s">
        <v>30</v>
      </c>
      <c r="D37" s="48">
        <f>D29/D35</f>
        <v>115.81259128878172</v>
      </c>
    </row>
    <row r="38" spans="2:15" x14ac:dyDescent="0.3">
      <c r="O38" s="2" t="s">
        <v>77</v>
      </c>
    </row>
    <row r="39" spans="2:15" ht="15.6" x14ac:dyDescent="0.3">
      <c r="B39" s="79" t="s">
        <v>114</v>
      </c>
      <c r="C39" s="69" t="s">
        <v>113</v>
      </c>
      <c r="O39" s="2" t="s">
        <v>78</v>
      </c>
    </row>
    <row r="40" spans="2:15" ht="15.6" x14ac:dyDescent="0.3">
      <c r="C40" s="71"/>
      <c r="O40" s="2" t="s">
        <v>79</v>
      </c>
    </row>
    <row r="41" spans="2:15" ht="15.6" x14ac:dyDescent="0.3">
      <c r="C41" s="72" t="s">
        <v>110</v>
      </c>
      <c r="O41" s="2" t="s">
        <v>80</v>
      </c>
    </row>
    <row r="42" spans="2:15" ht="15.6" x14ac:dyDescent="0.3">
      <c r="C42" s="70"/>
      <c r="O42" s="2" t="s">
        <v>81</v>
      </c>
    </row>
    <row r="43" spans="2:15" ht="15.6" x14ac:dyDescent="0.3">
      <c r="C43" s="70" t="s">
        <v>111</v>
      </c>
      <c r="O43" s="2" t="s">
        <v>82</v>
      </c>
    </row>
    <row r="44" spans="2:15" ht="15.6" x14ac:dyDescent="0.3">
      <c r="C44" s="71"/>
      <c r="M44" s="75"/>
      <c r="O44" s="2" t="s">
        <v>83</v>
      </c>
    </row>
    <row r="45" spans="2:15" ht="15.6" x14ac:dyDescent="0.3">
      <c r="C45" s="72" t="s">
        <v>93</v>
      </c>
      <c r="M45" s="76"/>
    </row>
    <row r="46" spans="2:15" ht="15.6" x14ac:dyDescent="0.3">
      <c r="C46" s="72" t="s">
        <v>112</v>
      </c>
      <c r="M46" s="77"/>
      <c r="O46" s="2" t="s">
        <v>92</v>
      </c>
    </row>
    <row r="47" spans="2:15" ht="15.6" x14ac:dyDescent="0.3">
      <c r="C47" s="72" t="s">
        <v>94</v>
      </c>
      <c r="M47" s="77"/>
    </row>
    <row r="48" spans="2:15" ht="15.6" x14ac:dyDescent="0.3">
      <c r="C48" s="72"/>
      <c r="M48" s="77"/>
      <c r="O48" s="2" t="s">
        <v>84</v>
      </c>
    </row>
    <row r="49" spans="2:15" ht="15.6" x14ac:dyDescent="0.3">
      <c r="C49" s="83" t="s">
        <v>95</v>
      </c>
      <c r="D49" s="83"/>
      <c r="E49" s="83"/>
      <c r="F49" s="83"/>
      <c r="G49" s="83"/>
      <c r="H49" s="83"/>
      <c r="I49" s="83"/>
      <c r="J49" s="83"/>
      <c r="K49" s="83"/>
      <c r="L49" s="83"/>
      <c r="M49" s="74"/>
      <c r="O49" s="2" t="s">
        <v>85</v>
      </c>
    </row>
    <row r="50" spans="2:15" ht="15.6" x14ac:dyDescent="0.3">
      <c r="C50" s="83" t="s">
        <v>96</v>
      </c>
      <c r="D50" s="83"/>
      <c r="E50" s="83"/>
      <c r="F50" s="83"/>
      <c r="G50" s="83"/>
      <c r="H50" s="83"/>
      <c r="I50" s="83"/>
      <c r="J50" s="83"/>
      <c r="K50" s="83"/>
      <c r="L50" s="83"/>
      <c r="M50" s="74"/>
      <c r="O50" s="2" t="s">
        <v>86</v>
      </c>
    </row>
    <row r="51" spans="2:15" ht="15.6" x14ac:dyDescent="0.3">
      <c r="C51" s="84" t="s">
        <v>126</v>
      </c>
      <c r="D51" s="84"/>
      <c r="E51" s="84"/>
      <c r="F51" s="84"/>
      <c r="G51" s="84"/>
      <c r="H51" s="84"/>
      <c r="I51" s="84"/>
      <c r="J51" s="84"/>
      <c r="K51" s="84"/>
      <c r="L51" s="84"/>
      <c r="M51" s="84"/>
    </row>
    <row r="52" spans="2:15" ht="15.6" x14ac:dyDescent="0.3">
      <c r="C52" s="84" t="s">
        <v>127</v>
      </c>
      <c r="D52" s="84"/>
      <c r="E52" s="84"/>
      <c r="F52" s="84"/>
      <c r="G52" s="84"/>
      <c r="H52" s="84"/>
      <c r="I52" s="84"/>
      <c r="J52" s="84"/>
      <c r="K52" s="84"/>
      <c r="L52" s="84"/>
      <c r="M52" s="84"/>
    </row>
    <row r="57" spans="2:15" ht="15.6" x14ac:dyDescent="0.3">
      <c r="B57" s="90" t="s">
        <v>123</v>
      </c>
    </row>
    <row r="58" spans="2:15" ht="15.6" x14ac:dyDescent="0.3">
      <c r="B58" s="90" t="s">
        <v>124</v>
      </c>
    </row>
    <row r="60" spans="2:15" x14ac:dyDescent="0.3">
      <c r="B60" s="91" t="s">
        <v>125</v>
      </c>
      <c r="C60" s="91"/>
      <c r="D60" s="91"/>
      <c r="E60" s="91"/>
      <c r="F60" s="91"/>
      <c r="G60" s="91"/>
      <c r="H60" s="91"/>
      <c r="I60" s="91"/>
      <c r="J60" s="91"/>
      <c r="K60" s="91"/>
    </row>
    <row r="61" spans="2:15" x14ac:dyDescent="0.3">
      <c r="B61" s="91"/>
      <c r="C61" s="91"/>
      <c r="D61" s="91"/>
      <c r="E61" s="91"/>
      <c r="F61" s="91"/>
      <c r="G61" s="91"/>
      <c r="H61" s="91"/>
      <c r="I61" s="91"/>
      <c r="J61" s="91"/>
      <c r="K61" s="91"/>
    </row>
    <row r="62" spans="2:15" x14ac:dyDescent="0.3">
      <c r="B62" s="91"/>
      <c r="C62" s="91"/>
      <c r="D62" s="91"/>
      <c r="E62" s="91"/>
      <c r="F62" s="91"/>
      <c r="G62" s="91"/>
      <c r="H62" s="91"/>
      <c r="I62" s="91"/>
      <c r="J62" s="91"/>
      <c r="K62" s="91"/>
    </row>
    <row r="63" spans="2:15" x14ac:dyDescent="0.3">
      <c r="B63" s="91"/>
      <c r="C63" s="91"/>
      <c r="D63" s="91"/>
      <c r="E63" s="91"/>
      <c r="F63" s="91"/>
      <c r="G63" s="91"/>
      <c r="H63" s="91"/>
      <c r="I63" s="91"/>
      <c r="J63" s="91"/>
      <c r="K63" s="91"/>
    </row>
    <row r="64" spans="2:15" x14ac:dyDescent="0.3">
      <c r="B64" s="91"/>
      <c r="C64" s="91"/>
      <c r="D64" s="91"/>
      <c r="E64" s="91"/>
      <c r="F64" s="91"/>
      <c r="G64" s="91"/>
      <c r="H64" s="91"/>
      <c r="I64" s="91"/>
      <c r="J64" s="91"/>
      <c r="K64" s="91"/>
    </row>
  </sheetData>
  <mergeCells count="7">
    <mergeCell ref="B60:K64"/>
    <mergeCell ref="C51:M51"/>
    <mergeCell ref="C52:M52"/>
    <mergeCell ref="D6:I6"/>
    <mergeCell ref="J6:M6"/>
    <mergeCell ref="C49:L49"/>
    <mergeCell ref="C50:L50"/>
  </mergeCells>
  <phoneticPr fontId="21" type="noConversion"/>
  <conditionalFormatting sqref="D33">
    <cfRule type="cellIs" dxfId="7" priority="1" operator="lessThan">
      <formula>0.94</formula>
    </cfRule>
    <cfRule type="cellIs" dxfId="6" priority="2" operator="greaterThan">
      <formula>1.06</formula>
    </cfRule>
    <cfRule type="cellIs" dxfId="5" priority="3" operator="greaterThan">
      <formula>1.05</formula>
    </cfRule>
    <cfRule type="cellIs" dxfId="4" priority="4" operator="between">
      <formula>0.95</formula>
      <formula>1.05</formula>
    </cfRule>
  </conditionalFormatting>
  <hyperlinks>
    <hyperlink ref="C49" r:id="rId1" display="Business Investors Stock Analyses for the Best Stock Picks to outperform the S&amp;P 500" xr:uid="{7107A051-FED9-4B00-B5ED-08E6F9A90467}"/>
    <hyperlink ref="C50" r:id="rId2" display="2. Business Investors Trading Signals with Buy and Sell Signals for Stocks and ETFs" xr:uid="{B4F6C2D9-1BB7-49EC-BE38-AD30A8C979A2}"/>
    <hyperlink ref="C51:M51" r:id="rId3" display="√ Business Investors Trading Algorithm with Buy and Sell Signals for Stocks, ETFs, and Crypto " xr:uid="{FC031F3E-AC24-4259-9C0D-EAE2412146D0}"/>
    <hyperlink ref="C52:M52" r:id="rId4" display="√ Business Investors All-in One Solution (Investing Membership)" xr:uid="{FC1D4DA6-591C-4A8B-9F69-541B7251CEBE}"/>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1955-3DFC-4500-9F27-5014D72D429C}">
  <dimension ref="A1:AP191"/>
  <sheetViews>
    <sheetView topLeftCell="A9" workbookViewId="0">
      <selection activeCell="K23" sqref="K23"/>
    </sheetView>
  </sheetViews>
  <sheetFormatPr defaultRowHeight="14.4" x14ac:dyDescent="0.3"/>
  <cols>
    <col min="1" max="1" width="3.44140625" style="2" customWidth="1"/>
    <col min="2" max="2" width="7.109375" customWidth="1"/>
    <col min="3" max="4" width="8.6640625" customWidth="1"/>
    <col min="5" max="5" width="19.109375" customWidth="1"/>
    <col min="6" max="6" width="13.6640625" customWidth="1"/>
    <col min="7" max="7" width="25.44140625" customWidth="1"/>
    <col min="8" max="8" width="4.6640625" customWidth="1"/>
    <col min="9" max="9" width="6" customWidth="1"/>
    <col min="10" max="10" width="10" style="2" customWidth="1"/>
    <col min="11" max="42" width="8.88671875" style="2"/>
  </cols>
  <sheetData>
    <row r="1" spans="1:42" x14ac:dyDescent="0.3">
      <c r="A1" s="3"/>
      <c r="B1" s="7"/>
      <c r="C1" s="85" t="s">
        <v>31</v>
      </c>
      <c r="D1" s="86"/>
      <c r="E1" s="86"/>
      <c r="F1" s="86"/>
      <c r="G1" s="86"/>
      <c r="H1" s="86"/>
      <c r="I1" s="87"/>
      <c r="J1" s="3"/>
    </row>
    <row r="2" spans="1:42" ht="15.6" x14ac:dyDescent="0.3">
      <c r="A2" s="3"/>
      <c r="B2" s="8"/>
      <c r="C2" s="88"/>
      <c r="D2" s="88"/>
      <c r="E2" s="88"/>
      <c r="F2" s="88"/>
      <c r="G2" s="88"/>
      <c r="H2" s="88"/>
      <c r="I2" s="89"/>
      <c r="J2" s="3"/>
      <c r="N2" s="69" t="s">
        <v>113</v>
      </c>
      <c r="O2" s="70"/>
      <c r="P2" s="70"/>
      <c r="Q2" s="70"/>
      <c r="R2" s="70"/>
      <c r="S2" s="70"/>
      <c r="T2" s="70"/>
      <c r="U2" s="70"/>
      <c r="V2" s="70"/>
      <c r="W2" s="70"/>
      <c r="X2" s="70"/>
    </row>
    <row r="3" spans="1:42" ht="16.2" thickBot="1" x14ac:dyDescent="0.35">
      <c r="A3" s="3"/>
      <c r="B3" s="8"/>
      <c r="C3" s="9"/>
      <c r="D3" s="9"/>
      <c r="E3" s="9"/>
      <c r="F3" s="9"/>
      <c r="G3" s="9"/>
      <c r="H3" s="2"/>
      <c r="I3" s="2"/>
      <c r="N3" s="71"/>
      <c r="O3" s="70"/>
      <c r="P3" s="70"/>
      <c r="Q3" s="70"/>
      <c r="R3" s="70"/>
      <c r="S3" s="70"/>
      <c r="T3" s="70"/>
      <c r="U3" s="70"/>
      <c r="V3" s="70"/>
      <c r="W3" s="70"/>
      <c r="X3" s="70"/>
      <c r="AN3"/>
      <c r="AO3"/>
      <c r="AP3"/>
    </row>
    <row r="4" spans="1:42" ht="16.2" thickBot="1" x14ac:dyDescent="0.35">
      <c r="A4" s="5"/>
      <c r="B4" s="15"/>
      <c r="C4" s="28" t="s">
        <v>32</v>
      </c>
      <c r="D4" s="28" t="s">
        <v>43</v>
      </c>
      <c r="E4" s="26" t="s">
        <v>19</v>
      </c>
      <c r="F4" s="16"/>
      <c r="G4" s="17"/>
      <c r="H4" s="9"/>
      <c r="I4" s="14"/>
      <c r="J4" s="3"/>
      <c r="N4" s="72" t="s">
        <v>110</v>
      </c>
      <c r="O4" s="70"/>
      <c r="P4" s="70"/>
      <c r="Q4" s="70"/>
      <c r="R4" s="70"/>
      <c r="S4" s="70"/>
      <c r="T4" s="70"/>
      <c r="U4" s="70"/>
      <c r="V4" s="70"/>
      <c r="W4" s="70"/>
      <c r="X4" s="70"/>
    </row>
    <row r="5" spans="1:42" ht="16.2" thickBot="1" x14ac:dyDescent="0.35">
      <c r="A5" s="5"/>
      <c r="B5" s="15"/>
      <c r="C5" s="29" t="s">
        <v>33</v>
      </c>
      <c r="D5" s="56">
        <v>0.1</v>
      </c>
      <c r="E5" s="60">
        <f>(G21*(1+D5))</f>
        <v>4950000000</v>
      </c>
      <c r="F5" s="24"/>
      <c r="G5" s="25"/>
      <c r="H5" s="9"/>
      <c r="I5" s="55"/>
      <c r="J5" s="62" t="s">
        <v>62</v>
      </c>
      <c r="N5" s="70"/>
      <c r="O5" s="70"/>
      <c r="P5" s="70"/>
      <c r="Q5" s="70"/>
      <c r="R5" s="70"/>
      <c r="S5" s="70"/>
      <c r="T5" s="70"/>
      <c r="U5" s="70"/>
      <c r="V5" s="70"/>
      <c r="W5" s="70"/>
      <c r="X5" s="70"/>
    </row>
    <row r="6" spans="1:42" ht="16.2" thickBot="1" x14ac:dyDescent="0.35">
      <c r="A6" s="5"/>
      <c r="B6" s="15"/>
      <c r="C6" s="29" t="s">
        <v>34</v>
      </c>
      <c r="D6" s="56">
        <v>0.1</v>
      </c>
      <c r="E6" s="60">
        <f t="shared" ref="E6:E14" si="0">(E5*(1+D6))</f>
        <v>5445000000</v>
      </c>
      <c r="F6" s="24"/>
      <c r="G6" s="25"/>
      <c r="H6" s="9"/>
      <c r="I6" s="61"/>
      <c r="J6" s="62" t="s">
        <v>63</v>
      </c>
      <c r="N6" s="70" t="s">
        <v>111</v>
      </c>
      <c r="O6" s="70"/>
      <c r="P6" s="70"/>
      <c r="Q6" s="70"/>
      <c r="R6" s="70"/>
      <c r="S6" s="70"/>
      <c r="T6" s="70"/>
      <c r="U6" s="70"/>
      <c r="V6" s="70"/>
      <c r="W6" s="70"/>
      <c r="X6" s="70"/>
    </row>
    <row r="7" spans="1:42" ht="16.2" thickBot="1" x14ac:dyDescent="0.35">
      <c r="A7" s="5"/>
      <c r="B7" s="15"/>
      <c r="C7" s="29" t="s">
        <v>35</v>
      </c>
      <c r="D7" s="56">
        <v>0.1</v>
      </c>
      <c r="E7" s="60">
        <f t="shared" si="0"/>
        <v>5989500000.000001</v>
      </c>
      <c r="F7" s="24"/>
      <c r="G7" s="25"/>
      <c r="H7" s="9"/>
      <c r="I7" s="22"/>
      <c r="J7" s="3"/>
      <c r="N7" s="71"/>
      <c r="O7" s="70"/>
      <c r="P7" s="70"/>
      <c r="Q7" s="70"/>
      <c r="R7" s="70"/>
      <c r="S7" s="70"/>
      <c r="T7" s="70"/>
      <c r="U7" s="70"/>
      <c r="V7" s="70"/>
      <c r="W7" s="70"/>
      <c r="X7" s="70"/>
    </row>
    <row r="8" spans="1:42" ht="16.2" thickBot="1" x14ac:dyDescent="0.35">
      <c r="A8" s="5"/>
      <c r="B8" s="15"/>
      <c r="C8" s="29" t="s">
        <v>36</v>
      </c>
      <c r="D8" s="56">
        <v>0.1</v>
      </c>
      <c r="E8" s="60">
        <f t="shared" si="0"/>
        <v>6588450000.0000019</v>
      </c>
      <c r="F8" s="24"/>
      <c r="G8" s="25"/>
      <c r="H8" s="9"/>
      <c r="I8" s="22"/>
      <c r="J8" s="53"/>
      <c r="K8" s="54"/>
      <c r="L8" s="54"/>
      <c r="M8" s="54"/>
      <c r="N8" s="72" t="s">
        <v>93</v>
      </c>
      <c r="O8" s="72"/>
      <c r="P8" s="72"/>
      <c r="Q8" s="72"/>
      <c r="R8" s="72"/>
      <c r="S8" s="72"/>
      <c r="T8" s="70"/>
      <c r="U8" s="70"/>
      <c r="V8" s="70"/>
      <c r="W8" s="70"/>
      <c r="X8" s="70"/>
    </row>
    <row r="9" spans="1:42" ht="16.2" thickBot="1" x14ac:dyDescent="0.35">
      <c r="A9" s="5"/>
      <c r="B9" s="15"/>
      <c r="C9" s="29" t="s">
        <v>37</v>
      </c>
      <c r="D9" s="56">
        <v>0.08</v>
      </c>
      <c r="E9" s="60">
        <f t="shared" si="0"/>
        <v>7115526000.0000029</v>
      </c>
      <c r="F9" s="24"/>
      <c r="G9" s="25"/>
      <c r="H9" s="9"/>
      <c r="I9" s="22"/>
      <c r="J9" s="53"/>
      <c r="K9" s="54"/>
      <c r="L9" s="54"/>
      <c r="M9" s="54"/>
      <c r="N9" s="72" t="s">
        <v>112</v>
      </c>
      <c r="O9" s="72"/>
      <c r="P9" s="72"/>
      <c r="Q9" s="72"/>
      <c r="R9" s="72"/>
      <c r="S9" s="72"/>
      <c r="T9" s="70"/>
      <c r="U9" s="70"/>
      <c r="V9" s="70"/>
      <c r="W9" s="70"/>
      <c r="X9" s="70"/>
    </row>
    <row r="10" spans="1:42" ht="16.2" thickBot="1" x14ac:dyDescent="0.35">
      <c r="A10" s="5"/>
      <c r="B10" s="15"/>
      <c r="C10" s="29" t="s">
        <v>38</v>
      </c>
      <c r="D10" s="56">
        <v>0.08</v>
      </c>
      <c r="E10" s="60">
        <f t="shared" si="0"/>
        <v>7684768080.0000038</v>
      </c>
      <c r="F10" s="24"/>
      <c r="G10" s="25"/>
      <c r="H10" s="9"/>
      <c r="I10" s="22"/>
      <c r="J10" s="53"/>
      <c r="K10" s="54"/>
      <c r="L10" s="54"/>
      <c r="M10" s="54"/>
      <c r="N10" s="72" t="s">
        <v>94</v>
      </c>
      <c r="O10" s="72"/>
      <c r="P10" s="72"/>
      <c r="Q10" s="72"/>
      <c r="R10" s="72"/>
      <c r="S10" s="72"/>
      <c r="T10" s="70"/>
      <c r="U10" s="70"/>
      <c r="V10" s="70"/>
      <c r="W10" s="70"/>
      <c r="X10" s="70"/>
    </row>
    <row r="11" spans="1:42" ht="16.2" thickBot="1" x14ac:dyDescent="0.35">
      <c r="A11" s="5"/>
      <c r="B11" s="15"/>
      <c r="C11" s="29" t="s">
        <v>39</v>
      </c>
      <c r="D11" s="56">
        <v>0.08</v>
      </c>
      <c r="E11" s="60">
        <f t="shared" si="0"/>
        <v>8299549526.4000044</v>
      </c>
      <c r="F11" s="24"/>
      <c r="G11" s="25"/>
      <c r="H11" s="9"/>
      <c r="I11" s="22"/>
      <c r="J11" s="53"/>
      <c r="K11" s="54"/>
      <c r="L11" s="54"/>
      <c r="M11" s="54"/>
      <c r="N11" s="75"/>
      <c r="O11" s="75"/>
      <c r="P11" s="75"/>
      <c r="Q11" s="75"/>
      <c r="R11" s="75"/>
      <c r="S11" s="75"/>
      <c r="T11" s="74"/>
      <c r="U11" s="74"/>
      <c r="V11" s="74"/>
      <c r="W11" s="74"/>
      <c r="X11" s="74"/>
    </row>
    <row r="12" spans="1:42" ht="16.2" thickBot="1" x14ac:dyDescent="0.35">
      <c r="A12" s="5"/>
      <c r="B12" s="15"/>
      <c r="C12" s="29" t="s">
        <v>40</v>
      </c>
      <c r="D12" s="56">
        <v>0.05</v>
      </c>
      <c r="E12" s="60">
        <f t="shared" si="0"/>
        <v>8714527002.720005</v>
      </c>
      <c r="F12" s="24"/>
      <c r="G12" s="25"/>
      <c r="H12" s="9"/>
      <c r="I12" s="22"/>
      <c r="J12" s="53"/>
      <c r="K12" s="54"/>
      <c r="L12" s="54"/>
      <c r="M12" s="54"/>
      <c r="N12" s="83" t="s">
        <v>95</v>
      </c>
      <c r="O12" s="83"/>
      <c r="P12" s="83"/>
      <c r="Q12" s="83"/>
      <c r="R12" s="83"/>
      <c r="S12" s="83"/>
      <c r="T12" s="83"/>
      <c r="U12" s="83"/>
      <c r="V12" s="83"/>
      <c r="W12" s="83"/>
      <c r="X12" s="74"/>
    </row>
    <row r="13" spans="1:42" ht="16.2" thickBot="1" x14ac:dyDescent="0.35">
      <c r="A13" s="5"/>
      <c r="B13" s="15"/>
      <c r="C13" s="29" t="s">
        <v>41</v>
      </c>
      <c r="D13" s="56">
        <v>0.05</v>
      </c>
      <c r="E13" s="60">
        <f t="shared" si="0"/>
        <v>9150253352.8560066</v>
      </c>
      <c r="F13" s="26" t="s">
        <v>44</v>
      </c>
      <c r="G13" s="27" t="s">
        <v>45</v>
      </c>
      <c r="H13" s="9"/>
      <c r="I13" s="22"/>
      <c r="J13" s="53"/>
      <c r="K13" s="54"/>
      <c r="L13" s="54"/>
      <c r="M13" s="54"/>
      <c r="N13" s="83" t="s">
        <v>96</v>
      </c>
      <c r="O13" s="83"/>
      <c r="P13" s="83"/>
      <c r="Q13" s="83"/>
      <c r="R13" s="83"/>
      <c r="S13" s="83"/>
      <c r="T13" s="83"/>
      <c r="U13" s="83"/>
      <c r="V13" s="83"/>
      <c r="W13" s="83"/>
      <c r="X13" s="74"/>
    </row>
    <row r="14" spans="1:42" ht="16.2" thickBot="1" x14ac:dyDescent="0.35">
      <c r="A14" s="5"/>
      <c r="B14" s="15"/>
      <c r="C14" s="29" t="s">
        <v>42</v>
      </c>
      <c r="D14" s="56">
        <v>0.05</v>
      </c>
      <c r="E14" s="60">
        <f t="shared" si="0"/>
        <v>9607766020.4988079</v>
      </c>
      <c r="F14" s="57">
        <v>0.15</v>
      </c>
      <c r="G14" s="60">
        <f>E14*F14</f>
        <v>1441164903.0748212</v>
      </c>
      <c r="H14" s="9"/>
      <c r="I14" s="22"/>
      <c r="J14" s="53"/>
      <c r="K14" s="54"/>
      <c r="L14" s="54"/>
      <c r="M14" s="54"/>
      <c r="N14" s="81" t="s">
        <v>97</v>
      </c>
      <c r="O14" s="81"/>
      <c r="P14" s="81"/>
      <c r="Q14" s="81"/>
      <c r="R14" s="81"/>
      <c r="S14" s="81"/>
      <c r="T14" s="81"/>
      <c r="U14" s="81"/>
      <c r="V14" s="81"/>
      <c r="W14" s="81"/>
      <c r="X14" s="81"/>
    </row>
    <row r="15" spans="1:42" ht="16.2" thickBot="1" x14ac:dyDescent="0.35">
      <c r="A15" s="5"/>
      <c r="B15" s="15"/>
      <c r="C15" s="9"/>
      <c r="D15" s="9"/>
      <c r="E15" s="9"/>
      <c r="F15" s="9"/>
      <c r="G15" s="9"/>
      <c r="H15" s="9"/>
      <c r="I15" s="22"/>
      <c r="J15" s="53"/>
      <c r="K15" s="54"/>
      <c r="L15" s="54"/>
      <c r="M15" s="54"/>
      <c r="N15" s="81" t="s">
        <v>98</v>
      </c>
      <c r="O15" s="81"/>
      <c r="P15" s="81"/>
      <c r="Q15" s="81"/>
      <c r="R15" s="81"/>
      <c r="S15" s="81"/>
      <c r="T15" s="81"/>
      <c r="U15" s="81"/>
      <c r="V15" s="81"/>
      <c r="W15" s="81"/>
      <c r="X15" s="81"/>
    </row>
    <row r="16" spans="1:42" ht="16.2" thickBot="1" x14ac:dyDescent="0.35">
      <c r="A16" s="4"/>
      <c r="B16" s="10"/>
      <c r="C16" s="11" t="s">
        <v>46</v>
      </c>
      <c r="D16" s="12"/>
      <c r="E16" s="12"/>
      <c r="F16" s="9"/>
      <c r="G16" s="58">
        <v>20</v>
      </c>
      <c r="H16" s="9"/>
      <c r="I16" s="22"/>
      <c r="J16" s="53"/>
      <c r="K16" s="54"/>
      <c r="L16" s="54"/>
      <c r="M16" s="54"/>
      <c r="N16" s="75"/>
      <c r="O16" s="75"/>
      <c r="P16" s="75"/>
      <c r="Q16" s="75"/>
      <c r="R16" s="75"/>
      <c r="S16" s="75"/>
      <c r="T16" s="74"/>
      <c r="U16" s="74"/>
      <c r="V16" s="74"/>
      <c r="W16" s="74"/>
      <c r="X16" s="74"/>
    </row>
    <row r="17" spans="1:24" ht="15.6" x14ac:dyDescent="0.3">
      <c r="A17" s="5"/>
      <c r="B17" s="13"/>
      <c r="C17" s="21"/>
      <c r="D17" s="12"/>
      <c r="E17" s="12"/>
      <c r="F17" s="9"/>
      <c r="G17" s="9"/>
      <c r="H17" s="9"/>
      <c r="I17" s="22"/>
      <c r="J17" s="53"/>
      <c r="K17" s="54"/>
      <c r="L17" s="54"/>
      <c r="M17" s="54"/>
      <c r="N17" s="76" t="s">
        <v>99</v>
      </c>
      <c r="O17" s="75"/>
      <c r="P17" s="75"/>
      <c r="Q17" s="75"/>
      <c r="R17" s="75"/>
      <c r="S17" s="75"/>
      <c r="T17" s="74"/>
      <c r="U17" s="74"/>
      <c r="V17" s="74"/>
      <c r="W17" s="74"/>
      <c r="X17" s="74"/>
    </row>
    <row r="18" spans="1:24" ht="15.6" x14ac:dyDescent="0.3">
      <c r="A18" s="5"/>
      <c r="B18" s="13"/>
      <c r="C18" s="21"/>
      <c r="D18" s="12"/>
      <c r="E18" s="12"/>
      <c r="F18" s="9"/>
      <c r="G18" s="9"/>
      <c r="H18" s="9"/>
      <c r="I18" s="22"/>
      <c r="J18" s="53"/>
      <c r="K18" s="54"/>
      <c r="L18" s="54"/>
      <c r="M18" s="54"/>
      <c r="N18" s="84" t="s">
        <v>100</v>
      </c>
      <c r="O18" s="84"/>
      <c r="P18" s="84"/>
      <c r="Q18" s="84"/>
      <c r="R18" s="84"/>
      <c r="S18" s="84"/>
      <c r="T18" s="84"/>
      <c r="U18" s="84"/>
      <c r="V18" s="84"/>
      <c r="W18" s="84"/>
      <c r="X18" s="84"/>
    </row>
    <row r="19" spans="1:24" ht="15.6" x14ac:dyDescent="0.3">
      <c r="A19" s="5"/>
      <c r="B19" s="15"/>
      <c r="C19" s="9"/>
      <c r="D19" s="9"/>
      <c r="E19" s="9"/>
      <c r="F19" s="9"/>
      <c r="G19" s="9"/>
      <c r="H19" s="9"/>
      <c r="I19" s="22"/>
      <c r="J19" s="53"/>
      <c r="K19" s="54"/>
      <c r="L19" s="54"/>
      <c r="M19" s="54"/>
      <c r="N19" s="84" t="s">
        <v>101</v>
      </c>
      <c r="O19" s="84"/>
      <c r="P19" s="84"/>
      <c r="Q19" s="84"/>
      <c r="R19" s="84"/>
      <c r="S19" s="84"/>
      <c r="T19" s="84"/>
      <c r="U19" s="84"/>
      <c r="V19" s="84"/>
      <c r="W19" s="84"/>
      <c r="X19" s="84"/>
    </row>
    <row r="20" spans="1:24" ht="16.2" thickBot="1" x14ac:dyDescent="0.35">
      <c r="A20" s="4"/>
      <c r="B20" s="10"/>
      <c r="C20" s="11" t="s">
        <v>49</v>
      </c>
      <c r="D20" s="12"/>
      <c r="E20" s="12"/>
      <c r="F20" s="9"/>
      <c r="G20" s="9"/>
      <c r="H20" s="9"/>
      <c r="I20" s="22"/>
      <c r="J20" s="53"/>
      <c r="K20" s="54"/>
      <c r="L20" s="54"/>
      <c r="M20" s="54"/>
      <c r="N20" s="84" t="s">
        <v>102</v>
      </c>
      <c r="O20" s="84"/>
      <c r="P20" s="84"/>
      <c r="Q20" s="84"/>
      <c r="R20" s="84"/>
      <c r="S20" s="84"/>
      <c r="T20" s="84"/>
      <c r="U20" s="84"/>
      <c r="V20" s="84"/>
      <c r="W20" s="84"/>
      <c r="X20" s="84"/>
    </row>
    <row r="21" spans="1:24" ht="16.2" thickBot="1" x14ac:dyDescent="0.35">
      <c r="A21" s="5"/>
      <c r="B21" s="13"/>
      <c r="C21" s="12" t="s">
        <v>50</v>
      </c>
      <c r="D21" s="12"/>
      <c r="E21" s="12"/>
      <c r="F21" s="9"/>
      <c r="G21" s="59">
        <v>4500000000</v>
      </c>
      <c r="H21" s="9"/>
      <c r="I21" s="22"/>
      <c r="J21" s="3"/>
      <c r="N21" s="84" t="s">
        <v>103</v>
      </c>
      <c r="O21" s="84"/>
      <c r="P21" s="84"/>
      <c r="Q21" s="84"/>
      <c r="R21" s="84"/>
      <c r="S21" s="84"/>
      <c r="T21" s="84"/>
      <c r="U21" s="84"/>
      <c r="V21" s="84"/>
      <c r="W21" s="84"/>
      <c r="X21" s="84"/>
    </row>
    <row r="22" spans="1:24" ht="16.2" thickBot="1" x14ac:dyDescent="0.35">
      <c r="A22" s="5"/>
      <c r="B22" s="13"/>
      <c r="C22" s="12" t="s">
        <v>51</v>
      </c>
      <c r="D22" s="12"/>
      <c r="E22" s="12"/>
      <c r="F22" s="9"/>
      <c r="G22" s="60">
        <f>E14</f>
        <v>9607766020.4988079</v>
      </c>
      <c r="H22" s="9"/>
      <c r="I22" s="22"/>
      <c r="J22" s="3"/>
      <c r="N22" s="84" t="s">
        <v>104</v>
      </c>
      <c r="O22" s="84"/>
      <c r="P22" s="84"/>
      <c r="Q22" s="84"/>
      <c r="R22" s="84"/>
      <c r="S22" s="84"/>
      <c r="T22" s="84"/>
      <c r="U22" s="84"/>
      <c r="V22" s="84"/>
      <c r="W22" s="84"/>
      <c r="X22" s="84"/>
    </row>
    <row r="23" spans="1:24" ht="16.2" thickBot="1" x14ac:dyDescent="0.35">
      <c r="A23" s="5"/>
      <c r="B23" s="13"/>
      <c r="C23" s="12" t="s">
        <v>52</v>
      </c>
      <c r="D23" s="12"/>
      <c r="E23" s="12"/>
      <c r="F23" s="9"/>
      <c r="G23" s="60">
        <f>G14</f>
        <v>1441164903.0748212</v>
      </c>
      <c r="H23" s="9"/>
      <c r="I23" s="22"/>
      <c r="J23" s="3"/>
      <c r="N23" s="84" t="s">
        <v>105</v>
      </c>
      <c r="O23" s="84"/>
      <c r="P23" s="84"/>
      <c r="Q23" s="84"/>
      <c r="R23" s="84"/>
      <c r="S23" s="84"/>
      <c r="T23" s="84"/>
      <c r="U23" s="84"/>
      <c r="V23" s="84"/>
      <c r="W23" s="84"/>
      <c r="X23" s="74"/>
    </row>
    <row r="24" spans="1:24" ht="16.2" thickBot="1" x14ac:dyDescent="0.35">
      <c r="A24" s="5"/>
      <c r="B24" s="13"/>
      <c r="C24" s="12" t="s">
        <v>53</v>
      </c>
      <c r="D24" s="12"/>
      <c r="E24" s="12"/>
      <c r="F24" s="9"/>
      <c r="G24" s="60">
        <f>G16*G14</f>
        <v>28823298061.496426</v>
      </c>
      <c r="H24" s="9"/>
      <c r="I24" s="22"/>
      <c r="J24" s="3"/>
      <c r="N24" s="75"/>
      <c r="O24" s="75"/>
      <c r="P24" s="75"/>
      <c r="Q24" s="75"/>
      <c r="R24" s="75"/>
      <c r="S24" s="75"/>
      <c r="T24" s="74"/>
      <c r="U24" s="74"/>
      <c r="V24" s="74"/>
      <c r="W24" s="74"/>
      <c r="X24" s="74"/>
    </row>
    <row r="25" spans="1:24" ht="16.2" thickBot="1" x14ac:dyDescent="0.35">
      <c r="A25" s="5"/>
      <c r="B25" s="13"/>
      <c r="C25" s="12"/>
      <c r="D25" s="12"/>
      <c r="E25" s="12"/>
      <c r="F25" s="9"/>
      <c r="G25" s="9"/>
      <c r="H25" s="9"/>
      <c r="I25" s="22"/>
      <c r="J25" s="3"/>
      <c r="N25" s="76" t="s">
        <v>106</v>
      </c>
      <c r="O25" s="75"/>
      <c r="P25" s="75"/>
      <c r="Q25" s="75"/>
      <c r="R25" s="75"/>
      <c r="S25" s="75"/>
      <c r="T25" s="74"/>
      <c r="U25" s="74"/>
      <c r="V25" s="74"/>
      <c r="W25" s="74"/>
      <c r="X25" s="74"/>
    </row>
    <row r="26" spans="1:24" ht="16.2" thickBot="1" x14ac:dyDescent="0.35">
      <c r="A26" s="4"/>
      <c r="B26" s="10"/>
      <c r="C26" s="11" t="s">
        <v>47</v>
      </c>
      <c r="D26" s="18"/>
      <c r="E26" s="12"/>
      <c r="F26" s="9"/>
      <c r="G26" s="59">
        <v>20000000000</v>
      </c>
      <c r="H26" s="9"/>
      <c r="I26" s="22"/>
      <c r="J26" s="3"/>
      <c r="N26" s="84" t="s">
        <v>107</v>
      </c>
      <c r="O26" s="84"/>
      <c r="P26" s="84"/>
      <c r="Q26" s="84"/>
      <c r="R26" s="84"/>
      <c r="S26" s="84"/>
      <c r="T26" s="84"/>
      <c r="U26" s="84"/>
      <c r="V26" s="84"/>
      <c r="W26" s="84"/>
      <c r="X26" s="84"/>
    </row>
    <row r="27" spans="1:24" ht="16.2" thickBot="1" x14ac:dyDescent="0.35">
      <c r="A27" s="5"/>
      <c r="B27" s="13"/>
      <c r="C27" s="12"/>
      <c r="D27" s="12"/>
      <c r="E27" s="12"/>
      <c r="F27" s="9"/>
      <c r="G27" s="30"/>
      <c r="H27" s="9"/>
      <c r="I27" s="22"/>
      <c r="J27" s="3"/>
      <c r="N27" s="84" t="s">
        <v>108</v>
      </c>
      <c r="O27" s="84"/>
      <c r="P27" s="84"/>
      <c r="Q27" s="84"/>
      <c r="R27" s="84"/>
      <c r="S27" s="84"/>
      <c r="T27" s="84"/>
      <c r="U27" s="84"/>
      <c r="V27" s="84"/>
      <c r="W27" s="84"/>
      <c r="X27" s="84"/>
    </row>
    <row r="28" spans="1:24" ht="16.2" thickBot="1" x14ac:dyDescent="0.35">
      <c r="A28" s="4"/>
      <c r="B28" s="10"/>
      <c r="C28" s="11" t="s">
        <v>48</v>
      </c>
      <c r="D28" s="18"/>
      <c r="E28" s="18"/>
      <c r="F28" s="9"/>
      <c r="G28" s="1">
        <f>(G24/G26)^(1/10)-1</f>
        <v>3.7221159116634039E-2</v>
      </c>
      <c r="H28" s="9"/>
      <c r="I28" s="22"/>
      <c r="J28" s="3"/>
      <c r="N28" s="84" t="s">
        <v>109</v>
      </c>
      <c r="O28" s="84"/>
      <c r="P28" s="84"/>
      <c r="Q28" s="84"/>
      <c r="R28" s="84"/>
      <c r="S28" s="84"/>
      <c r="T28" s="84"/>
      <c r="U28" s="84"/>
      <c r="V28" s="84"/>
      <c r="W28" s="84"/>
      <c r="X28" s="84"/>
    </row>
    <row r="29" spans="1:24" ht="16.2" thickBot="1" x14ac:dyDescent="0.35">
      <c r="A29" s="3"/>
      <c r="B29" s="19"/>
      <c r="C29" s="20"/>
      <c r="D29" s="20"/>
      <c r="E29" s="20"/>
      <c r="F29" s="20"/>
      <c r="G29" s="31"/>
      <c r="H29" s="20"/>
      <c r="I29" s="23"/>
      <c r="J29" s="3"/>
      <c r="N29" s="74"/>
      <c r="O29" s="74"/>
      <c r="P29" s="74"/>
      <c r="Q29" s="74"/>
      <c r="R29" s="74"/>
      <c r="S29" s="74"/>
      <c r="T29" s="74"/>
      <c r="U29" s="74"/>
      <c r="V29" s="74"/>
      <c r="W29" s="74"/>
      <c r="X29" s="74"/>
    </row>
    <row r="30" spans="1:24" s="2" customFormat="1" x14ac:dyDescent="0.3">
      <c r="A30" s="3"/>
      <c r="B30" s="3"/>
      <c r="C30" s="3"/>
      <c r="D30" s="3"/>
      <c r="E30" s="3"/>
      <c r="F30" s="3"/>
      <c r="G30" s="6"/>
      <c r="H30" s="3"/>
      <c r="I30" s="3"/>
      <c r="J30" s="3"/>
      <c r="N30" s="80"/>
      <c r="O30" s="80"/>
      <c r="P30" s="80"/>
      <c r="Q30" s="80"/>
      <c r="R30" s="80"/>
      <c r="S30" s="80"/>
      <c r="T30" s="80"/>
      <c r="U30" s="80"/>
      <c r="V30" s="80"/>
      <c r="W30" s="80"/>
      <c r="X30" s="80"/>
    </row>
    <row r="31" spans="1:24" s="2" customFormat="1" x14ac:dyDescent="0.3">
      <c r="N31" s="80"/>
      <c r="O31" s="80"/>
      <c r="P31" s="80"/>
      <c r="Q31" s="80"/>
      <c r="R31" s="80"/>
      <c r="S31" s="80"/>
      <c r="T31" s="80"/>
      <c r="U31" s="80"/>
      <c r="V31" s="80"/>
      <c r="W31" s="80"/>
      <c r="X31" s="80"/>
    </row>
    <row r="32" spans="1:24" s="2" customFormat="1" x14ac:dyDescent="0.3">
      <c r="N32" s="80"/>
      <c r="O32" s="80"/>
      <c r="P32" s="80"/>
      <c r="Q32" s="80"/>
      <c r="R32" s="80"/>
      <c r="S32" s="80"/>
      <c r="T32" s="80"/>
      <c r="U32" s="80"/>
      <c r="V32" s="80"/>
      <c r="W32" s="80"/>
      <c r="X32" s="80"/>
    </row>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sheetData>
  <mergeCells count="14">
    <mergeCell ref="C1:I2"/>
    <mergeCell ref="N12:W12"/>
    <mergeCell ref="N14:X14"/>
    <mergeCell ref="N18:X18"/>
    <mergeCell ref="N19:X19"/>
    <mergeCell ref="N13:W13"/>
    <mergeCell ref="N28:X28"/>
    <mergeCell ref="N15:X15"/>
    <mergeCell ref="N23:W23"/>
    <mergeCell ref="N21:X21"/>
    <mergeCell ref="N22:X22"/>
    <mergeCell ref="N26:X26"/>
    <mergeCell ref="N27:X27"/>
    <mergeCell ref="N20:X20"/>
  </mergeCells>
  <phoneticPr fontId="21" type="noConversion"/>
  <hyperlinks>
    <hyperlink ref="N12" r:id="rId1" display="Business Investors Stock Analyses for the Best Stock Picks to outperform the S&amp;P 500" xr:uid="{1C058D96-B4D6-45E0-976F-8F19F3AA5D4E}"/>
    <hyperlink ref="N13" r:id="rId2" display="2. Business Investors Trading Signals with Buy and Sell Signals for Stocks and ETFs" xr:uid="{1CF1D982-44E1-482D-86FD-BF75FE450564}"/>
    <hyperlink ref="N18" r:id="rId3" xr:uid="{CFF5BCC4-C6CE-45A3-BE1F-E8C0193CBE12}"/>
    <hyperlink ref="N19" r:id="rId4" display="√ Full Investing Service with Asymmetric Gains and High Dividend Portfolios" xr:uid="{7A5614C4-691B-4D75-A679-7939D33E8235}"/>
    <hyperlink ref="N20" r:id="rId5" xr:uid="{3DBA6522-5E3A-49C4-9416-F2D5B34D98A4}"/>
    <hyperlink ref="N21" r:id="rId6" xr:uid="{F475104E-8004-4D97-8B93-781B5C1A5D46}"/>
    <hyperlink ref="N22" r:id="rId7" xr:uid="{1BCAF247-E80D-4AB5-AD76-A5427FC6FCB5}"/>
    <hyperlink ref="N23" r:id="rId8" xr:uid="{95898593-D8C3-4F43-AFC8-A553FC716EA6}"/>
    <hyperlink ref="N20:X20" r:id="rId9" display="√ Best Stock Screener with Factor Analysis" xr:uid="{BC3C7396-15AF-4BE4-A714-8E595C056F05}"/>
    <hyperlink ref="N26:X26" r:id="rId10" display="√ Interactive Brokers" xr:uid="{F46177D7-0C22-48E8-8556-BAD73634114E}"/>
    <hyperlink ref="N27:X27" r:id="rId11" display="√ Freedom24 (due to high savings rate)" xr:uid="{BFB17997-1B69-49BB-9A43-1ED159F588B4}"/>
    <hyperlink ref="N28:X28" r:id="rId12" display="√ Mintos (for passive P2P investing)" xr:uid="{B0D1C8C3-BDD3-40EF-8426-F73239D983A1}"/>
  </hyperlinks>
  <pageMargins left="0.7" right="0.7" top="0.75" bottom="0.75" header="0.3" footer="0.3"/>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E330-D49B-4C3C-972F-FC091085816F}">
  <dimension ref="A2:AF56"/>
  <sheetViews>
    <sheetView tabSelected="1" topLeftCell="A29" workbookViewId="0">
      <selection activeCell="C46" sqref="C46"/>
    </sheetView>
  </sheetViews>
  <sheetFormatPr defaultRowHeight="14.4" x14ac:dyDescent="0.3"/>
  <cols>
    <col min="1" max="1" width="1.33203125" style="2" customWidth="1"/>
    <col min="2" max="2" width="8.88671875" style="2"/>
    <col min="3" max="3" width="19.33203125" style="2" customWidth="1"/>
    <col min="4" max="4" width="18.109375" style="2" customWidth="1"/>
    <col min="5" max="13" width="16.33203125" style="2" customWidth="1"/>
    <col min="14" max="14" width="8.88671875" style="2"/>
    <col min="15" max="15" width="10.6640625" style="2" customWidth="1"/>
    <col min="16" max="32" width="8.88671875" style="2"/>
  </cols>
  <sheetData>
    <row r="2" spans="2:20" s="2" customFormat="1" ht="21" x14ac:dyDescent="0.4">
      <c r="C2" s="46" t="s">
        <v>60</v>
      </c>
      <c r="D2" s="32"/>
    </row>
    <row r="3" spans="2:20" ht="14.4" customHeight="1" x14ac:dyDescent="0.4">
      <c r="C3" s="46"/>
      <c r="D3" s="32"/>
    </row>
    <row r="4" spans="2:20" ht="14.4" customHeight="1" x14ac:dyDescent="0.3">
      <c r="C4" s="32" t="s">
        <v>61</v>
      </c>
      <c r="D4" s="32"/>
    </row>
    <row r="5" spans="2:20" s="2" customFormat="1" x14ac:dyDescent="0.3"/>
    <row r="6" spans="2:20" s="2" customFormat="1" x14ac:dyDescent="0.3">
      <c r="C6" s="33"/>
      <c r="D6" s="47" t="s">
        <v>25</v>
      </c>
      <c r="E6" s="82" t="s">
        <v>26</v>
      </c>
      <c r="F6" s="82"/>
      <c r="G6" s="82"/>
      <c r="H6" s="82"/>
    </row>
    <row r="7" spans="2:20" s="2" customFormat="1" x14ac:dyDescent="0.3">
      <c r="C7" s="42" t="s">
        <v>115</v>
      </c>
      <c r="D7" s="39">
        <v>2024</v>
      </c>
      <c r="E7" s="63">
        <v>2025</v>
      </c>
      <c r="F7" s="63">
        <v>2026</v>
      </c>
      <c r="G7" s="63">
        <v>2027</v>
      </c>
      <c r="H7" s="63">
        <v>2028</v>
      </c>
      <c r="T7" s="32"/>
    </row>
    <row r="8" spans="2:20" s="2" customFormat="1" x14ac:dyDescent="0.3">
      <c r="B8" s="2" t="s">
        <v>56</v>
      </c>
      <c r="C8" s="36" t="s">
        <v>115</v>
      </c>
      <c r="D8" s="34">
        <v>3.11</v>
      </c>
      <c r="E8" s="66">
        <f>D8*(1+$D$14)</f>
        <v>3.2157399999999998</v>
      </c>
      <c r="F8" s="66">
        <f t="shared" ref="F8:H8" si="0">E8*(1+$D$14)</f>
        <v>3.3250751599999999</v>
      </c>
      <c r="G8" s="66">
        <f t="shared" si="0"/>
        <v>3.4381277154399998</v>
      </c>
      <c r="H8" s="66">
        <f t="shared" si="0"/>
        <v>3.5550240577649599</v>
      </c>
      <c r="M8" s="2" t="s">
        <v>118</v>
      </c>
      <c r="T8" s="32"/>
    </row>
    <row r="10" spans="2:20" s="2" customFormat="1" hidden="1" x14ac:dyDescent="0.3">
      <c r="C10" s="41" t="s">
        <v>14</v>
      </c>
      <c r="D10" s="48">
        <f>E8</f>
        <v>3.2157399999999998</v>
      </c>
      <c r="F10" s="2" t="s">
        <v>1</v>
      </c>
    </row>
    <row r="11" spans="2:20" s="2" customFormat="1" hidden="1" x14ac:dyDescent="0.3">
      <c r="C11" s="41" t="s">
        <v>15</v>
      </c>
      <c r="D11" s="48">
        <f>F8</f>
        <v>3.3250751599999999</v>
      </c>
    </row>
    <row r="12" spans="2:20" s="2" customFormat="1" hidden="1" x14ac:dyDescent="0.3">
      <c r="C12" s="41" t="s">
        <v>16</v>
      </c>
      <c r="D12" s="48">
        <f>G8</f>
        <v>3.4381277154399998</v>
      </c>
    </row>
    <row r="13" spans="2:20" hidden="1" x14ac:dyDescent="0.3">
      <c r="C13" s="41" t="s">
        <v>17</v>
      </c>
      <c r="D13" s="48">
        <f>H8</f>
        <v>3.5550240577649599</v>
      </c>
    </row>
    <row r="14" spans="2:20" x14ac:dyDescent="0.3">
      <c r="C14" s="2" t="s">
        <v>116</v>
      </c>
      <c r="D14" s="50">
        <v>3.4000000000000002E-2</v>
      </c>
    </row>
    <row r="15" spans="2:20" x14ac:dyDescent="0.3">
      <c r="C15" s="2" t="s">
        <v>7</v>
      </c>
      <c r="D15" s="50">
        <v>0.06</v>
      </c>
      <c r="F15" s="2" t="s">
        <v>117</v>
      </c>
    </row>
    <row r="16" spans="2:20" x14ac:dyDescent="0.3">
      <c r="C16" s="2" t="s">
        <v>8</v>
      </c>
      <c r="D16" s="40">
        <v>0.04</v>
      </c>
      <c r="F16" s="2" t="s">
        <v>54</v>
      </c>
    </row>
    <row r="17" spans="2:15" ht="15" thickBot="1" x14ac:dyDescent="0.35"/>
    <row r="18" spans="2:15" hidden="1" x14ac:dyDescent="0.3">
      <c r="C18" s="2" t="s">
        <v>9</v>
      </c>
      <c r="D18" s="2">
        <f>D10/(1+D15)^1</f>
        <v>3.0337169811320752</v>
      </c>
    </row>
    <row r="19" spans="2:15" hidden="1" x14ac:dyDescent="0.3">
      <c r="C19" s="2" t="s">
        <v>10</v>
      </c>
      <c r="D19" s="2">
        <f>D11/(1+D15)^2</f>
        <v>2.9593050551797786</v>
      </c>
    </row>
    <row r="20" spans="2:15" hidden="1" x14ac:dyDescent="0.3">
      <c r="C20" s="2" t="s">
        <v>11</v>
      </c>
      <c r="D20" s="2">
        <f>D12/(1+D15)^3</f>
        <v>2.8867183274112178</v>
      </c>
    </row>
    <row r="21" spans="2:15" hidden="1" x14ac:dyDescent="0.3">
      <c r="C21" s="2" t="s">
        <v>12</v>
      </c>
      <c r="D21" s="2">
        <f>D13/(1+D15)^4</f>
        <v>2.8159120288143389</v>
      </c>
    </row>
    <row r="22" spans="2:15" ht="15" hidden="1" thickBot="1" x14ac:dyDescent="0.35">
      <c r="C22" s="2" t="s">
        <v>13</v>
      </c>
      <c r="D22" s="2">
        <f>(D21*(1+D16)/(D15-D16))</f>
        <v>146.42742549834566</v>
      </c>
    </row>
    <row r="23" spans="2:15" ht="16.2" thickBot="1" x14ac:dyDescent="0.35">
      <c r="C23" s="32" t="s">
        <v>18</v>
      </c>
      <c r="D23" s="44">
        <f>SUM(D18:D22)</f>
        <v>158.12307789088305</v>
      </c>
      <c r="F23" s="2" t="s">
        <v>119</v>
      </c>
      <c r="N23" s="70"/>
      <c r="O23" s="70"/>
    </row>
    <row r="24" spans="2:15" ht="15.6" x14ac:dyDescent="0.3">
      <c r="F24" s="2" t="s">
        <v>120</v>
      </c>
      <c r="N24" s="70"/>
      <c r="O24" s="70"/>
    </row>
    <row r="25" spans="2:15" ht="15.6" x14ac:dyDescent="0.3">
      <c r="C25" s="32" t="s">
        <v>27</v>
      </c>
      <c r="D25" s="45">
        <v>58.38</v>
      </c>
      <c r="N25" s="70"/>
      <c r="O25" s="70"/>
    </row>
    <row r="26" spans="2:15" ht="15.6" x14ac:dyDescent="0.3">
      <c r="N26" s="70"/>
      <c r="O26" s="70"/>
    </row>
    <row r="27" spans="2:15" ht="15.6" x14ac:dyDescent="0.3">
      <c r="C27" s="32" t="s">
        <v>28</v>
      </c>
      <c r="D27" s="48">
        <f>D25/D23</f>
        <v>0.36920606896032371</v>
      </c>
      <c r="N27" s="70"/>
      <c r="O27" s="70"/>
    </row>
    <row r="28" spans="2:15" ht="15.6" x14ac:dyDescent="0.3">
      <c r="N28" s="70"/>
      <c r="O28" s="70"/>
    </row>
    <row r="29" spans="2:15" ht="15.6" x14ac:dyDescent="0.3">
      <c r="N29" s="72"/>
      <c r="O29" s="72"/>
    </row>
    <row r="30" spans="2:15" ht="15.6" x14ac:dyDescent="0.3">
      <c r="N30" s="72"/>
      <c r="O30" s="72"/>
    </row>
    <row r="31" spans="2:15" ht="15.6" x14ac:dyDescent="0.3">
      <c r="B31" s="79" t="s">
        <v>114</v>
      </c>
      <c r="C31" s="69" t="s">
        <v>113</v>
      </c>
      <c r="N31" s="72"/>
      <c r="O31" s="72"/>
    </row>
    <row r="32" spans="2:15" ht="15.6" x14ac:dyDescent="0.3">
      <c r="C32" s="71"/>
      <c r="N32" s="73"/>
      <c r="O32" s="73"/>
    </row>
    <row r="33" spans="3:15" ht="15.6" x14ac:dyDescent="0.3">
      <c r="C33" s="72" t="s">
        <v>110</v>
      </c>
      <c r="N33" s="73"/>
      <c r="O33" s="73"/>
    </row>
    <row r="34" spans="3:15" ht="15.6" x14ac:dyDescent="0.3">
      <c r="C34" s="70"/>
      <c r="N34" s="75"/>
      <c r="O34" s="75"/>
    </row>
    <row r="35" spans="3:15" ht="15.6" x14ac:dyDescent="0.3">
      <c r="C35" s="70" t="s">
        <v>111</v>
      </c>
      <c r="N35" s="75"/>
      <c r="O35" s="75"/>
    </row>
    <row r="36" spans="3:15" ht="15.6" x14ac:dyDescent="0.3">
      <c r="C36" s="71"/>
      <c r="M36" s="75"/>
      <c r="N36" s="75"/>
      <c r="O36" s="75"/>
    </row>
    <row r="37" spans="3:15" ht="15.6" x14ac:dyDescent="0.3">
      <c r="C37" s="72" t="s">
        <v>93</v>
      </c>
      <c r="M37" s="76"/>
      <c r="N37" s="75"/>
      <c r="O37" s="75"/>
    </row>
    <row r="38" spans="3:15" ht="15.6" x14ac:dyDescent="0.3">
      <c r="C38" s="72" t="s">
        <v>112</v>
      </c>
      <c r="M38" s="77"/>
      <c r="N38" s="77"/>
      <c r="O38" s="77"/>
    </row>
    <row r="39" spans="3:15" ht="15.6" x14ac:dyDescent="0.3">
      <c r="C39" s="72" t="s">
        <v>94</v>
      </c>
      <c r="M39" s="77"/>
      <c r="N39" s="77"/>
      <c r="O39" s="77"/>
    </row>
    <row r="40" spans="3:15" ht="15.6" x14ac:dyDescent="0.3">
      <c r="C40" s="72"/>
      <c r="M40" s="77"/>
      <c r="N40" s="77"/>
      <c r="O40" s="77"/>
    </row>
    <row r="41" spans="3:15" ht="15.6" x14ac:dyDescent="0.3">
      <c r="C41" s="83" t="s">
        <v>95</v>
      </c>
      <c r="D41" s="83"/>
      <c r="E41" s="83"/>
      <c r="F41" s="83"/>
      <c r="G41" s="83"/>
      <c r="H41" s="83"/>
      <c r="I41" s="83"/>
      <c r="J41" s="83"/>
      <c r="K41" s="83"/>
      <c r="L41" s="83"/>
      <c r="M41" s="74"/>
      <c r="N41" s="77"/>
      <c r="O41" s="77"/>
    </row>
    <row r="42" spans="3:15" ht="15.6" x14ac:dyDescent="0.3">
      <c r="C42" s="83" t="s">
        <v>96</v>
      </c>
      <c r="D42" s="83"/>
      <c r="E42" s="83"/>
      <c r="F42" s="83"/>
      <c r="G42" s="83"/>
      <c r="H42" s="83"/>
      <c r="I42" s="83"/>
      <c r="J42" s="83"/>
      <c r="K42" s="83"/>
      <c r="L42" s="83"/>
      <c r="M42" s="74"/>
      <c r="N42" s="77"/>
      <c r="O42" s="77"/>
    </row>
    <row r="43" spans="3:15" ht="15.6" x14ac:dyDescent="0.3">
      <c r="C43" s="84" t="s">
        <v>126</v>
      </c>
      <c r="D43" s="84"/>
      <c r="E43" s="84"/>
      <c r="F43" s="84"/>
      <c r="G43" s="84"/>
      <c r="H43" s="84"/>
      <c r="I43" s="84"/>
      <c r="J43" s="84"/>
      <c r="K43" s="84"/>
      <c r="L43" s="84"/>
      <c r="M43" s="84"/>
      <c r="N43" s="77"/>
      <c r="O43" s="77"/>
    </row>
    <row r="44" spans="3:15" ht="15.6" x14ac:dyDescent="0.3">
      <c r="C44" s="84" t="s">
        <v>127</v>
      </c>
      <c r="D44" s="84"/>
      <c r="E44" s="84"/>
      <c r="F44" s="84"/>
      <c r="G44" s="84"/>
      <c r="H44" s="84"/>
      <c r="I44" s="84"/>
      <c r="J44" s="84"/>
      <c r="K44" s="84"/>
      <c r="L44" s="84"/>
      <c r="M44" s="84"/>
      <c r="N44" s="72"/>
      <c r="O44" s="72"/>
    </row>
    <row r="45" spans="3:15" ht="15.6" x14ac:dyDescent="0.3">
      <c r="C45" s="80"/>
      <c r="D45" s="80"/>
      <c r="E45" s="80"/>
      <c r="F45" s="80"/>
      <c r="G45" s="80"/>
      <c r="H45" s="80"/>
      <c r="M45" s="78"/>
      <c r="N45" s="72"/>
      <c r="O45" s="72"/>
    </row>
    <row r="46" spans="3:15" ht="15.6" x14ac:dyDescent="0.3">
      <c r="M46" s="77"/>
      <c r="N46" s="77"/>
      <c r="O46" s="77"/>
    </row>
    <row r="47" spans="3:15" ht="15.6" x14ac:dyDescent="0.3">
      <c r="M47" s="77"/>
      <c r="N47" s="77"/>
      <c r="O47" s="77"/>
    </row>
    <row r="48" spans="3:15" ht="15.6" x14ac:dyDescent="0.3">
      <c r="M48" s="77"/>
      <c r="N48" s="77"/>
      <c r="O48" s="77"/>
    </row>
    <row r="49" spans="2:11" ht="15.6" x14ac:dyDescent="0.3">
      <c r="B49" s="90" t="s">
        <v>123</v>
      </c>
    </row>
    <row r="50" spans="2:11" ht="15.6" x14ac:dyDescent="0.3">
      <c r="B50" s="90" t="s">
        <v>124</v>
      </c>
    </row>
    <row r="52" spans="2:11" x14ac:dyDescent="0.3">
      <c r="B52" s="91" t="s">
        <v>125</v>
      </c>
      <c r="C52" s="91"/>
      <c r="D52" s="91"/>
      <c r="E52" s="91"/>
      <c r="F52" s="91"/>
      <c r="G52" s="91"/>
      <c r="H52" s="91"/>
      <c r="I52" s="91"/>
      <c r="J52" s="91"/>
      <c r="K52" s="91"/>
    </row>
    <row r="53" spans="2:11" x14ac:dyDescent="0.3">
      <c r="B53" s="91"/>
      <c r="C53" s="91"/>
      <c r="D53" s="91"/>
      <c r="E53" s="91"/>
      <c r="F53" s="91"/>
      <c r="G53" s="91"/>
      <c r="H53" s="91"/>
      <c r="I53" s="91"/>
      <c r="J53" s="91"/>
      <c r="K53" s="91"/>
    </row>
    <row r="54" spans="2:11" x14ac:dyDescent="0.3">
      <c r="B54" s="91"/>
      <c r="C54" s="91"/>
      <c r="D54" s="91"/>
      <c r="E54" s="91"/>
      <c r="F54" s="91"/>
      <c r="G54" s="91"/>
      <c r="H54" s="91"/>
      <c r="I54" s="91"/>
      <c r="J54" s="91"/>
      <c r="K54" s="91"/>
    </row>
    <row r="55" spans="2:11" x14ac:dyDescent="0.3">
      <c r="B55" s="91"/>
      <c r="C55" s="91"/>
      <c r="D55" s="91"/>
      <c r="E55" s="91"/>
      <c r="F55" s="91"/>
      <c r="G55" s="91"/>
      <c r="H55" s="91"/>
      <c r="I55" s="91"/>
      <c r="J55" s="91"/>
      <c r="K55" s="91"/>
    </row>
    <row r="56" spans="2:11" x14ac:dyDescent="0.3">
      <c r="B56" s="91"/>
      <c r="C56" s="91"/>
      <c r="D56" s="91"/>
      <c r="E56" s="91"/>
      <c r="F56" s="91"/>
      <c r="G56" s="91"/>
      <c r="H56" s="91"/>
      <c r="I56" s="91"/>
      <c r="J56" s="91"/>
      <c r="K56" s="91"/>
    </row>
  </sheetData>
  <mergeCells count="6">
    <mergeCell ref="B52:K56"/>
    <mergeCell ref="E6:H6"/>
    <mergeCell ref="C41:L41"/>
    <mergeCell ref="C42:L42"/>
    <mergeCell ref="C43:M43"/>
    <mergeCell ref="C44:M44"/>
  </mergeCells>
  <conditionalFormatting sqref="D27">
    <cfRule type="cellIs" dxfId="3" priority="1" operator="lessThan">
      <formula>0.94</formula>
    </cfRule>
    <cfRule type="cellIs" dxfId="2" priority="2" operator="greaterThan">
      <formula>1.06</formula>
    </cfRule>
    <cfRule type="cellIs" dxfId="1" priority="3" operator="greaterThan">
      <formula>1.05</formula>
    </cfRule>
    <cfRule type="cellIs" dxfId="0" priority="4" operator="between">
      <formula>0.95</formula>
      <formula>1.05</formula>
    </cfRule>
  </conditionalFormatting>
  <hyperlinks>
    <hyperlink ref="C41" r:id="rId1" display="Business Investors Stock Analyses for the Best Stock Picks to outperform the S&amp;P 500" xr:uid="{2A1881BA-4FF9-4FB5-B054-B03DE81298BE}"/>
    <hyperlink ref="C42" r:id="rId2" display="2. Business Investors Trading Signals with Buy and Sell Signals for Stocks and ETFs" xr:uid="{1E47A458-850C-4BD0-8788-C5FB1FC51631}"/>
    <hyperlink ref="C43:M43" r:id="rId3" display="√ Business Investors Trading Algorithm with Buy and Sell Signals for Stocks, ETFs, and Crypto " xr:uid="{0D0387AA-A768-461E-8323-57DAB691F180}"/>
    <hyperlink ref="C44:M44" r:id="rId4" display="√ Business Investors All-in One Solution (Investing Membership)" xr:uid="{1876F706-4915-4B25-AF1A-EC0EF8A7094B}"/>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DCF</vt:lpstr>
      <vt:lpstr>Scenario analyse</vt:lpstr>
      <vt:lpstr>DCF Dividend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Happy Investors</dc:creator>
  <cp:lastModifiedBy>Happy Investors</cp:lastModifiedBy>
  <dcterms:created xsi:type="dcterms:W3CDTF">2023-11-28T15:22:11Z</dcterms:created>
  <dcterms:modified xsi:type="dcterms:W3CDTF">2024-04-04T13:55:04Z</dcterms:modified>
</cp:coreProperties>
</file>